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2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3\"/>
    </mc:Choice>
  </mc:AlternateContent>
  <workbookProtection lockStructure="1"/>
  <bookViews>
    <workbookView xWindow="-120" yWindow="-120" windowWidth="29040" windowHeight="15720"/>
  </bookViews>
  <sheets>
    <sheet name="Graubünden" sheetId="27" r:id="rId1"/>
    <sheet name="Uebersetzungen" sheetId="29" state="hidden" r:id="rId2"/>
  </sheets>
  <definedNames>
    <definedName name="_xlnm.Print_Area" localSheetId="0">Graubünden!$A$1:$K$56</definedName>
  </definedNames>
  <calcPr calcId="162913"/>
</workbook>
</file>

<file path=xl/calcChain.xml><?xml version="1.0" encoding="utf-8"?>
<calcChain xmlns="http://schemas.openxmlformats.org/spreadsheetml/2006/main">
  <c r="A56" i="27" l="1"/>
  <c r="A55" i="27"/>
  <c r="A53" i="27"/>
  <c r="A52" i="27"/>
  <c r="A51" i="27"/>
  <c r="A50" i="27"/>
  <c r="J14" i="27"/>
  <c r="I14" i="27"/>
  <c r="H14" i="27"/>
  <c r="G14" i="27"/>
  <c r="F14" i="27"/>
  <c r="E14" i="27"/>
  <c r="D14" i="27"/>
  <c r="C14" i="27"/>
  <c r="I13" i="27"/>
  <c r="G13" i="27"/>
  <c r="E13" i="27"/>
  <c r="C13" i="27"/>
  <c r="B34" i="27" l="1"/>
  <c r="B33" i="27"/>
  <c r="B32" i="27"/>
  <c r="A32" i="27"/>
  <c r="B31" i="27"/>
  <c r="B30" i="27"/>
  <c r="B29" i="27"/>
  <c r="B28" i="27"/>
  <c r="B27" i="27"/>
  <c r="B26" i="27" l="1"/>
  <c r="B25" i="27"/>
  <c r="B24" i="27"/>
  <c r="B23" i="27"/>
  <c r="B21" i="27" l="1"/>
  <c r="A10" i="27" l="1"/>
  <c r="A9" i="27"/>
  <c r="A7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22" i="27"/>
  <c r="B20" i="27"/>
  <c r="B19" i="27"/>
  <c r="B18" i="27"/>
  <c r="B16" i="27"/>
  <c r="B17" i="27"/>
  <c r="A16" i="27"/>
  <c r="A46" i="27"/>
  <c r="A35" i="27"/>
  <c r="A27" i="27"/>
  <c r="A22" i="27"/>
  <c r="A18" i="27"/>
  <c r="A15" i="27"/>
</calcChain>
</file>

<file path=xl/sharedStrings.xml><?xml version="1.0" encoding="utf-8"?>
<sst xmlns="http://schemas.openxmlformats.org/spreadsheetml/2006/main" count="258" uniqueCount="227">
  <si>
    <t>Total</t>
  </si>
  <si>
    <t>Anzahl Personen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</si>
  <si>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</si>
  <si>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</si>
  <si>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</si>
  <si>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</si>
  <si>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</si>
  <si>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</si>
  <si>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</si>
  <si>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</si>
  <si>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</si>
  <si>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</si>
  <si>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</si>
  <si>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</si>
  <si>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</si>
  <si>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</si>
  <si>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</si>
  <si>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</si>
  <si>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</si>
  <si>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</si>
  <si>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</si>
  <si>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</si>
  <si>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</si>
  <si>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</si>
  <si>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</si>
  <si>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</si>
  <si>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</si>
  <si>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</si>
  <si>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</si>
  <si>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Quelle: BFS (Strukturerhebung)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</si>
  <si>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</si>
  <si>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</si>
  <si>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</si>
  <si>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</si>
  <si>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</si>
  <si>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</si>
  <si>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</si>
  <si>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</si>
  <si>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</si>
  <si>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</si>
  <si>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&lt;SpaltenTitel_1&gt;</t>
  </si>
  <si>
    <t>&lt;SpaltenTitel_2&gt;</t>
  </si>
  <si>
    <t>&lt;SpaltenTitel_3&gt;</t>
  </si>
  <si>
    <t>&lt;Legende_1&gt;</t>
  </si>
  <si>
    <t>&lt;Legende_2&gt;</t>
  </si>
  <si>
    <t>&lt;Legende_3&gt;</t>
  </si>
  <si>
    <t>&lt;Legende_4&gt;</t>
  </si>
  <si>
    <t>&lt;Quelle_1&gt;</t>
  </si>
  <si>
    <t>T1-2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</si>
  <si>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</si>
  <si>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</si>
  <si>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</si>
  <si>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</si>
  <si>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</si>
  <si>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</si>
  <si>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</si>
  <si>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</si>
  <si>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</si>
  <si>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</si>
  <si>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&lt;SpaltenTitel_1.1&gt;</t>
  </si>
  <si>
    <t>&lt;SpaltenTitel_1.2&gt;</t>
  </si>
  <si>
    <t>&lt;T2Zeilentitel_2.1&gt;</t>
  </si>
  <si>
    <t>&lt;T2Zeilentitel_2.2&gt;</t>
  </si>
  <si>
    <t>&lt;T2Zeilentitel_3.1&gt;</t>
  </si>
  <si>
    <t>&lt;T2Zeilentitel_3.2&gt;</t>
  </si>
  <si>
    <t>&lt;T2Zeilentitel_4.1&gt;</t>
  </si>
  <si>
    <t>&lt;T2Zeilentitel_4.2&gt;</t>
  </si>
  <si>
    <t>&lt;T2Zeilentitel_5.1&gt;</t>
  </si>
  <si>
    <t>&lt;T2Zeilentitel_5.2&gt;</t>
  </si>
  <si>
    <t>&lt;T2Zeilentitel_7.1&gt;</t>
  </si>
  <si>
    <t>&lt;T2Zeilentitel_7.2&gt;</t>
  </si>
  <si>
    <t>&lt;T2Zeilentitel_7.3&gt;</t>
  </si>
  <si>
    <t>&lt;T2Zeilentitel_8&gt;</t>
  </si>
  <si>
    <t>&lt;T2Zeilentitel_3.3&gt;</t>
  </si>
  <si>
    <t>&lt;T2Zeilentitel_3.4&gt;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</si>
  <si>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</si>
  <si>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</si>
  <si>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</si>
  <si>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</si>
  <si>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</si>
  <si>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</si>
  <si>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</si>
  <si>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</si>
  <si>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&lt;T2Zeilentitel_8.1&gt;</t>
  </si>
  <si>
    <t>&lt;T2Zeilentitel_8.2&gt;</t>
  </si>
  <si>
    <t>&lt;T2Zeilentitel_8.3&gt;</t>
  </si>
  <si>
    <t>&lt;T2Aktualisierung&gt;</t>
  </si>
  <si>
    <t>Totale</t>
  </si>
  <si>
    <t>Numero di persone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</si>
  <si>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</si>
  <si>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</si>
  <si>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</si>
  <si>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</si>
  <si>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</si>
  <si>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</si>
  <si>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</si>
  <si>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</si>
  <si>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</si>
  <si>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</si>
  <si>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</si>
  <si>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</si>
  <si>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</si>
  <si>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</si>
  <si>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</si>
  <si>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</si>
  <si>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</si>
  <si>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</si>
  <si>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</si>
  <si>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</si>
  <si>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</si>
  <si>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</si>
  <si>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</si>
  <si>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</si>
  <si>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</si>
  <si>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</si>
  <si>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</si>
  <si>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</si>
  <si>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</si>
  <si>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</si>
  <si>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</si>
  <si>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</si>
  <si>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</si>
  <si>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</si>
  <si>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</si>
  <si>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</si>
  <si>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</si>
  <si>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</si>
  <si>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</si>
  <si>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</si>
  <si>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</si>
  <si>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</si>
  <si>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</si>
  <si>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Dumber da persunas</t>
  </si>
  <si>
    <t>Funtauna: UST (enquista da structura)</t>
  </si>
  <si>
    <t>&lt;SpaltenTitel_4&gt;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</si>
  <si>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</si>
  <si>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</si>
  <si>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</si>
  <si>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</si>
  <si>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</si>
  <si>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</si>
  <si>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</si>
  <si>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65 und älter</t>
  </si>
  <si>
    <t>65 e dapli</t>
  </si>
  <si>
    <t>65 e più</t>
  </si>
  <si>
    <t>Svizzera</t>
  </si>
  <si>
    <t>Svizra</t>
  </si>
  <si>
    <t>Schweiz</t>
  </si>
  <si>
    <t>&lt;T2Zeilentitel_5.3&gt;</t>
  </si>
  <si>
    <t>Ohne nachobligatorische Aubildung</t>
  </si>
  <si>
    <t>Senza furmaziun postobligatorica</t>
  </si>
  <si>
    <t>&lt;SpaltenTitel_5&gt;</t>
  </si>
  <si>
    <t>&lt;SpaltenTitel_6&gt;</t>
  </si>
  <si>
    <t>&lt;SpaltenTitel_7&gt;</t>
  </si>
  <si>
    <t>&lt;SpaltenTitel_8&gt;</t>
  </si>
  <si>
    <t>Ständige Wohnbevölkerung ab 15 Jahren</t>
  </si>
  <si>
    <t>Populaziun residenta permanenta a partir da 15 onns</t>
  </si>
  <si>
    <t>Popolazione residente permanente di 15 anni e più</t>
  </si>
  <si>
    <t>Vertrauens- intervall: 
± (in %)</t>
  </si>
  <si>
    <t>Interval da confidenza: 
± (en %)</t>
  </si>
  <si>
    <t>Intervallo di confidenza: 
± (in %)</t>
  </si>
  <si>
    <t>Migrationsstatus</t>
  </si>
  <si>
    <t>Status migratorio</t>
  </si>
  <si>
    <t>Status da migraziun</t>
  </si>
  <si>
    <t>45-64</t>
  </si>
  <si>
    <t>25-44</t>
  </si>
  <si>
    <t>&lt;T2Zeilentitel_4.3&gt;</t>
  </si>
  <si>
    <t>&lt;T2Zeilentitel_4.4&gt;</t>
  </si>
  <si>
    <t>EU und EFTA</t>
  </si>
  <si>
    <t>Anderer europäischer Staat</t>
  </si>
  <si>
    <t>Andere Staaten</t>
  </si>
  <si>
    <t>Staatsangehörigkeit unbekannt</t>
  </si>
  <si>
    <t>&lt;T2Zeilentitel_4.5&gt;</t>
  </si>
  <si>
    <t>UE ed AECL</t>
  </si>
  <si>
    <t>In auter pajais europeic</t>
  </si>
  <si>
    <t>Auters stadis</t>
  </si>
  <si>
    <t>Naziunalitad n'è betg enconuschenta</t>
  </si>
  <si>
    <t>UE e EFTA</t>
  </si>
  <si>
    <t>Altro paese europeo</t>
  </si>
  <si>
    <t>Altri paesi</t>
  </si>
  <si>
    <t>Nazionalità sconosciuta</t>
  </si>
  <si>
    <t>&lt;Legende_5&gt;</t>
  </si>
  <si>
    <t>&lt;T2Zeilentitel_6.3&gt;</t>
  </si>
  <si>
    <t>&lt;T2Zeilentitel_6.2&gt;</t>
  </si>
  <si>
    <t>&lt;T2Zeilentitel_6.1&gt;</t>
  </si>
  <si>
    <t>&lt;T2Zeilentitel_5.4&gt;</t>
  </si>
  <si>
    <t>&lt;T2Zeilentitel_5.5&gt;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</si>
  <si>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</si>
  <si>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</si>
  <si>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</si>
  <si>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</si>
  <si>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</si>
  <si>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Ständige Wohnbevölkerung nach Anzahl Hauptsprachen in Graubünden</t>
  </si>
  <si>
    <t>Populaziun residenta permanenta tenor il dumber da linguas principalas en il Grischun</t>
  </si>
  <si>
    <t>Popolazione residente permanente per il numero di lingue principale nei Grigioni</t>
  </si>
  <si>
    <t>Eine Hauptsprache</t>
  </si>
  <si>
    <t>Drei oder mehr Hauptsprachen</t>
  </si>
  <si>
    <t>Zwei Hauptsprachen</t>
  </si>
  <si>
    <t>Ina lingua principala</t>
  </si>
  <si>
    <t>Duas linguas principalas</t>
  </si>
  <si>
    <t>Trais u dapli linguas principalas</t>
  </si>
  <si>
    <t>Una lingua principale</t>
  </si>
  <si>
    <t>Due lingue principali</t>
  </si>
  <si>
    <t>Tre o più lingue principali</t>
  </si>
  <si>
    <t>(): Estrapolazione basata su 49 osservazioni o meno. I risultati devono essere interpretati con molta cautela.</t>
  </si>
  <si>
    <t>X: Estrapolazione basata su 4 o meno osservazioni. I risultati non sono pubblicati per motivi di protezione dei dati.</t>
  </si>
  <si>
    <t>La popolazione dell'indagine sulla struttura comprende tutte le persone della popolazione residente permanente di età pari o superiore ai 15 anni che vivono in famiglie.</t>
  </si>
  <si>
    <t>Oltre alle persone che vivono in economie domestiche collettive, sono stati esclusi i diplomatici, i funzionari internazionali e i loro familiari.</t>
  </si>
  <si>
    <t>(): Extrapolaziun sin basa da 49 u damain observaziuns. Ils resultats ston vegnir interpretads cun gronda precauziun.</t>
  </si>
  <si>
    <t>X: Extrapolaziun pervia da 4 u damain observaziuns. Per motivs da la protecziun da datas na vegnan ils resultats betg publitgads.</t>
  </si>
  <si>
    <t>La survista da basa da l'enquista da structura cumpiglia tut las persunas da la populaziun residenta permanenta a partir da 15 onns che vivan en chasadas privatas.</t>
  </si>
  <si>
    <t>Exclus da la totalitad fundamentala èn vegnids ultra da las persunas che vivan en chasadas collectivas er diplomats, funcziunaris internaziunals e lur confamigliars.</t>
  </si>
  <si>
    <t>Fonte: UST - (rilevazione strutturale)</t>
  </si>
  <si>
    <t>Svizzers senza retroterra da migraziun</t>
  </si>
  <si>
    <t>Svizzers cun ina migraziun</t>
  </si>
  <si>
    <t>Persunas estras da l'emprima generaziun</t>
  </si>
  <si>
    <t>Persunas estras da la segunda generaziun e da l'emprima</t>
  </si>
  <si>
    <t>La migraziun n'è betg enconuschenta</t>
  </si>
  <si>
    <t>Svizzeri/e senza un passato migratorio</t>
  </si>
  <si>
    <t>Svizzeri/e con un passato migratorio</t>
  </si>
  <si>
    <t>Stranieri/e di prima generazione</t>
  </si>
  <si>
    <t>Stranieri/e di seconda generazione e più</t>
  </si>
  <si>
    <t>Passato migratorio sconosciuto</t>
  </si>
  <si>
    <t>X</t>
  </si>
  <si>
    <t>Letztmals aktualisiert am: 17.02.2025</t>
  </si>
  <si>
    <t>Ultima actualisaziun: 17.02.2025</t>
  </si>
  <si>
    <t>Ulimo aggiornamento: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</si>
</sst>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##0\)"/>
    <numFmt numFmtId="172" formatCode="\(#\'##0\)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89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1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0" fontId="0" fillId="4" borderId="0" xfId="0" applyFill="1"/>
    <xf numFmtId="0" fontId="14" fillId="4" borderId="0" xfId="0" applyFont="1" applyFill="1"/>
    <xf numFmtId="0" fontId="11" fillId="3" borderId="3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12" fillId="3" borderId="12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/>
    </xf>
    <xf numFmtId="0" fontId="2" fillId="0" borderId="12" xfId="0" applyFont="1" applyBorder="1"/>
    <xf numFmtId="0" fontId="2" fillId="0" borderId="13" xfId="0" applyFont="1" applyBorder="1"/>
    <xf numFmtId="0" fontId="8" fillId="4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11" fillId="3" borderId="0" xfId="4" applyNumberFormat="1" applyFont="1" applyFill="1" applyBorder="1" applyAlignment="1" applyProtection="1">
      <alignment horizontal="left" vertical="top"/>
    </xf>
    <xf numFmtId="0" fontId="11" fillId="3" borderId="25" xfId="0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167" fontId="3" fillId="0" borderId="5" xfId="3" applyNumberFormat="1" applyFont="1" applyFill="1" applyBorder="1" applyAlignment="1" applyProtection="1">
      <alignment horizontal="right" vertical="center" wrapText="1"/>
    </xf>
    <xf numFmtId="3" fontId="3" fillId="0" borderId="4" xfId="3" applyNumberFormat="1" applyFont="1" applyFill="1" applyBorder="1" applyAlignment="1" applyProtection="1">
      <alignment horizontal="right" vertical="center" wrapText="1"/>
    </xf>
    <xf numFmtId="167" fontId="3" fillId="0" borderId="27" xfId="3" applyNumberFormat="1" applyFont="1" applyFill="1" applyBorder="1" applyAlignment="1" applyProtection="1">
      <alignment horizontal="right" vertical="center" wrapText="1"/>
    </xf>
    <xf numFmtId="167" fontId="3" fillId="0" borderId="7" xfId="3" applyNumberFormat="1" applyFont="1" applyFill="1" applyBorder="1" applyAlignment="1" applyProtection="1">
      <alignment horizontal="right" vertical="center" wrapText="1"/>
    </xf>
    <xf numFmtId="171" fontId="3" fillId="0" borderId="4" xfId="3" applyNumberFormat="1" applyFont="1" applyFill="1" applyBorder="1" applyAlignment="1" applyProtection="1">
      <alignment horizontal="right" vertical="center" wrapText="1"/>
    </xf>
    <xf numFmtId="168" fontId="3" fillId="0" borderId="7" xfId="3" applyNumberFormat="1" applyFont="1" applyFill="1" applyBorder="1" applyAlignment="1" applyProtection="1">
      <alignment horizontal="right" vertical="center" wrapText="1"/>
    </xf>
    <xf numFmtId="172" fontId="3" fillId="0" borderId="4" xfId="3" applyNumberFormat="1" applyFont="1" applyFill="1" applyBorder="1" applyAlignment="1" applyProtection="1">
      <alignment horizontal="right" vertical="center" wrapText="1"/>
    </xf>
    <xf numFmtId="168" fontId="3" fillId="0" borderId="27" xfId="3" applyNumberFormat="1" applyFont="1" applyFill="1" applyBorder="1" applyAlignment="1" applyProtection="1">
      <alignment horizontal="right" vertical="center" wrapText="1"/>
    </xf>
    <xf numFmtId="168" fontId="3" fillId="0" borderId="5" xfId="3" applyNumberFormat="1" applyFont="1" applyFill="1" applyBorder="1" applyAlignment="1" applyProtection="1">
      <alignment horizontal="right" vertical="center" wrapText="1"/>
    </xf>
    <xf numFmtId="167" fontId="3" fillId="0" borderId="9" xfId="3" applyNumberFormat="1" applyFont="1" applyFill="1" applyBorder="1" applyAlignment="1" applyProtection="1">
      <alignment horizontal="right" vertical="center" wrapText="1"/>
    </xf>
    <xf numFmtId="3" fontId="3" fillId="0" borderId="10" xfId="3" applyNumberFormat="1" applyFont="1" applyFill="1" applyBorder="1" applyAlignment="1" applyProtection="1">
      <alignment horizontal="right" vertical="center" wrapText="1"/>
    </xf>
    <xf numFmtId="167" fontId="3" fillId="0" borderId="28" xfId="3" applyNumberFormat="1" applyFont="1" applyFill="1" applyBorder="1" applyAlignment="1" applyProtection="1">
      <alignment horizontal="right" vertical="center" wrapText="1"/>
    </xf>
    <xf numFmtId="172" fontId="3" fillId="0" borderId="10" xfId="3" applyNumberFormat="1" applyFont="1" applyFill="1" applyBorder="1" applyAlignment="1" applyProtection="1">
      <alignment horizontal="right" vertical="center" wrapText="1"/>
    </xf>
    <xf numFmtId="168" fontId="3" fillId="0" borderId="11" xfId="3" applyNumberFormat="1" applyFont="1" applyFill="1" applyBorder="1" applyAlignment="1" applyProtection="1">
      <alignment horizontal="right" vertical="center" wrapText="1"/>
    </xf>
    <xf numFmtId="167" fontId="3" fillId="0" borderId="30" xfId="3" applyNumberFormat="1" applyFont="1" applyFill="1" applyBorder="1" applyAlignment="1" applyProtection="1">
      <alignment horizontal="right" vertical="center" wrapText="1"/>
    </xf>
    <xf numFmtId="3" fontId="3" fillId="0" borderId="31" xfId="3" applyNumberFormat="1" applyFont="1" applyFill="1" applyBorder="1" applyAlignment="1" applyProtection="1">
      <alignment horizontal="right" vertical="center" wrapText="1"/>
    </xf>
    <xf numFmtId="167" fontId="3" fillId="0" borderId="32" xfId="3" applyNumberFormat="1" applyFont="1" applyFill="1" applyBorder="1" applyAlignment="1" applyProtection="1">
      <alignment horizontal="right" vertical="center" wrapText="1"/>
    </xf>
    <xf numFmtId="167" fontId="3" fillId="0" borderId="33" xfId="3" applyNumberFormat="1" applyFont="1" applyFill="1" applyBorder="1" applyAlignment="1" applyProtection="1">
      <alignment horizontal="right" vertical="center" wrapText="1"/>
    </xf>
    <xf numFmtId="167" fontId="3" fillId="0" borderId="34" xfId="3" applyNumberFormat="1" applyFont="1" applyFill="1" applyBorder="1" applyAlignment="1" applyProtection="1">
      <alignment horizontal="right" vertical="center" wrapText="1"/>
    </xf>
    <xf numFmtId="3" fontId="3" fillId="0" borderId="35" xfId="3" applyNumberFormat="1" applyFont="1" applyFill="1" applyBorder="1" applyAlignment="1" applyProtection="1">
      <alignment horizontal="right" vertical="center" wrapText="1"/>
    </xf>
    <xf numFmtId="167" fontId="3" fillId="0" borderId="36" xfId="3" applyNumberFormat="1" applyFont="1" applyFill="1" applyBorder="1" applyAlignment="1" applyProtection="1">
      <alignment horizontal="right" vertical="center" wrapText="1"/>
    </xf>
    <xf numFmtId="167" fontId="3" fillId="0" borderId="37" xfId="3" applyNumberFormat="1" applyFont="1" applyFill="1" applyBorder="1" applyAlignment="1" applyProtection="1">
      <alignment horizontal="right" vertical="center" wrapText="1"/>
    </xf>
    <xf numFmtId="0" fontId="11" fillId="4" borderId="29" xfId="1" applyNumberFormat="1" applyFont="1" applyFill="1" applyBorder="1" applyAlignment="1" applyProtection="1">
      <alignment horizontal="right" vertical="top" wrapText="1"/>
    </xf>
    <xf numFmtId="0" fontId="11" fillId="4" borderId="30" xfId="1" applyNumberFormat="1" applyFont="1" applyFill="1" applyBorder="1" applyAlignment="1" applyProtection="1">
      <alignment horizontal="right" vertical="top" wrapText="1"/>
    </xf>
    <xf numFmtId="0" fontId="11" fillId="4" borderId="31" xfId="1" applyNumberFormat="1" applyFont="1" applyFill="1" applyBorder="1" applyAlignment="1" applyProtection="1">
      <alignment horizontal="right" vertical="top" wrapText="1"/>
    </xf>
    <xf numFmtId="0" fontId="11" fillId="4" borderId="38" xfId="1" applyNumberFormat="1" applyFont="1" applyFill="1" applyBorder="1" applyAlignment="1" applyProtection="1">
      <alignment horizontal="right" vertical="top" wrapText="1"/>
    </xf>
    <xf numFmtId="0" fontId="11" fillId="4" borderId="32" xfId="1" applyNumberFormat="1" applyFont="1" applyFill="1" applyBorder="1" applyAlignment="1" applyProtection="1">
      <alignment horizontal="right" vertical="top" wrapText="1"/>
    </xf>
    <xf numFmtId="0" fontId="11" fillId="4" borderId="33" xfId="1" applyNumberFormat="1" applyFont="1" applyFill="1" applyBorder="1" applyAlignment="1" applyProtection="1">
      <alignment horizontal="right" vertical="top" wrapText="1"/>
    </xf>
    <xf numFmtId="170" fontId="18" fillId="0" borderId="31" xfId="3" applyNumberFormat="1" applyFont="1" applyFill="1" applyBorder="1" applyAlignment="1" applyProtection="1">
      <alignment horizontal="right" vertical="center" wrapText="1"/>
    </xf>
    <xf numFmtId="167" fontId="18" fillId="0" borderId="30" xfId="3" applyNumberFormat="1" applyFont="1" applyFill="1" applyBorder="1" applyAlignment="1" applyProtection="1">
      <alignment horizontal="right" vertical="center" wrapText="1"/>
    </xf>
    <xf numFmtId="167" fontId="18" fillId="0" borderId="32" xfId="3" applyNumberFormat="1" applyFont="1" applyFill="1" applyBorder="1" applyAlignment="1" applyProtection="1">
      <alignment horizontal="right" vertical="center" wrapText="1"/>
    </xf>
    <xf numFmtId="167" fontId="18" fillId="0" borderId="33" xfId="3" applyNumberFormat="1" applyFont="1" applyFill="1" applyBorder="1" applyAlignment="1" applyProtection="1">
      <alignment horizontal="right" vertical="center" wrapText="1"/>
    </xf>
    <xf numFmtId="172" fontId="3" fillId="0" borderId="31" xfId="3" applyNumberFormat="1" applyFont="1" applyFill="1" applyBorder="1" applyAlignment="1" applyProtection="1">
      <alignment horizontal="right" vertical="center" wrapText="1"/>
    </xf>
    <xf numFmtId="168" fontId="3" fillId="0" borderId="33" xfId="3" applyNumberFormat="1" applyFont="1" applyFill="1" applyBorder="1" applyAlignment="1" applyProtection="1">
      <alignment horizontal="right" vertical="center" wrapText="1"/>
    </xf>
    <xf numFmtId="0" fontId="8" fillId="4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center" vertical="top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 vertical="center" wrapText="1"/>
    </xf>
  </cellXfs>
  <cellStyles count="11">
    <cellStyle name="Komma" xfId="1" builtinId="3"/>
    <cellStyle name="Komma 2" xfId="2"/>
    <cellStyle name="Komma 3" xfId="3"/>
    <cellStyle name="Normale 2" xfId="10"/>
    <cellStyle name="Standard" xfId="0" builtinId="0"/>
    <cellStyle name="Standard 2" xfId="4"/>
    <cellStyle name="Standard 2 2" xfId="7"/>
    <cellStyle name="Standard 3" xfId="5"/>
    <cellStyle name="Standard 4" xfId="6"/>
    <cellStyle name="Standard 4 2" xfId="8"/>
    <cellStyle name="Standard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9"/>
  <sheetViews>
    <sheetView showGridLines="0" tabSelected="1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10" width="9.5" style="6" customWidth="1"/>
    <col min="11" max="16384" width="11" style="6"/>
  </cols>
  <sheetData>
    <row r="1" spans="1:11" s="1" customFormat="1" x14ac:dyDescent="0.2"/>
    <row r="2" spans="1:11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</row>
    <row r="3" spans="1:11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</row>
    <row r="4" spans="1:11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</row>
    <row r="5" spans="1:11" s="1" customFormat="1" x14ac:dyDescent="0.2"/>
    <row r="6" spans="1:11" s="1" customFormat="1" x14ac:dyDescent="0.2"/>
    <row r="7" spans="1:11" s="1" customFormat="1" ht="15.75" customHeight="1" x14ac:dyDescent="0.2">
      <c r="A7" s="80" t="str">
        <f>VLOOKUP("&lt;Fachbereich&gt;",Uebersetzungen!$B$3:$E$3,Uebersetzungen!$B$2+1,FALSE)</f>
        <v>Daten &amp; Statistik</v>
      </c>
      <c r="B7" s="80"/>
      <c r="C7" s="80"/>
      <c r="D7" s="80"/>
      <c r="E7" s="35"/>
      <c r="F7" s="35"/>
      <c r="G7" s="37"/>
      <c r="H7" s="37"/>
      <c r="I7" s="37"/>
      <c r="J7" s="37"/>
      <c r="K7" s="12"/>
    </row>
    <row r="8" spans="1:11" s="1" customFormat="1" x14ac:dyDescent="0.2"/>
    <row r="9" spans="1:11" ht="18" x14ac:dyDescent="0.2">
      <c r="A9" s="3" t="str">
        <f>VLOOKUP("&lt;T2Titel&gt;",Uebersetzungen!$B$3:$E$72,Uebersetzungen!$B$2+1,FALSE)</f>
        <v>Ständige Wohnbevölkerung nach Anzahl Hauptsprachen in Graubünden</v>
      </c>
      <c r="B9" s="4"/>
      <c r="C9" s="5"/>
      <c r="D9" s="5"/>
      <c r="E9" s="5"/>
      <c r="F9" s="5"/>
      <c r="G9" s="5"/>
      <c r="H9" s="5"/>
      <c r="I9" s="5"/>
      <c r="J9" s="5"/>
    </row>
    <row r="10" spans="1:11" x14ac:dyDescent="0.2">
      <c r="A10" s="7" t="str">
        <f>VLOOKUP("&lt;T2UTitel&gt;",Uebersetzungen!$B$3:$E$72,Uebersetzungen!$B$2+1,FALSE)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</row>
    <row r="11" spans="1:11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</row>
    <row r="12" spans="1:11" ht="18" x14ac:dyDescent="0.25">
      <c r="A12" s="8"/>
      <c r="B12" s="8"/>
      <c r="C12" s="85">
        <v>2023</v>
      </c>
      <c r="D12" s="86"/>
      <c r="E12" s="86"/>
      <c r="F12" s="86"/>
      <c r="G12" s="86"/>
      <c r="H12" s="86"/>
      <c r="I12" s="86"/>
      <c r="J12" s="87"/>
    </row>
    <row r="13" spans="1:11" ht="37.5" customHeight="1" x14ac:dyDescent="0.2">
      <c r="B13" s="81"/>
      <c r="C13" s="83" t="str">
        <f>VLOOKUP("&lt;SpaltenTitel_1&gt;",Uebersetzungen!$B$3:$E$333,Uebersetzungen!$B$2+1,FALSE)</f>
        <v>Total</v>
      </c>
      <c r="D13" s="84"/>
      <c r="E13" s="84" t="str">
        <f>VLOOKUP("&lt;SpaltenTitel_2&gt;",Uebersetzungen!$B$3:$E$333,Uebersetzungen!$B$2+1,FALSE)</f>
        <v>Eine Hauptsprache</v>
      </c>
      <c r="F13" s="84"/>
      <c r="G13" s="84" t="str">
        <f>VLOOKUP("&lt;SpaltenTitel_3&gt;",Uebersetzungen!$B$3:$E$333,Uebersetzungen!$B$2+1,FALSE)</f>
        <v>Zwei Hauptsprachen</v>
      </c>
      <c r="H13" s="84"/>
      <c r="I13" s="84" t="str">
        <f>VLOOKUP("&lt;SpaltenTitel_4&gt;",Uebersetzungen!$B$3:$E$333,Uebersetzungen!$B$2+1,FALSE)</f>
        <v>Drei oder mehr Hauptsprachen</v>
      </c>
      <c r="J13" s="88"/>
    </row>
    <row r="14" spans="1:11" s="39" customFormat="1" ht="39" thickBot="1" x14ac:dyDescent="0.25">
      <c r="B14" s="82"/>
      <c r="C14" s="68" t="str">
        <f>VLOOKUP("&lt;SpaltenTitel_1.1&gt;",Uebersetzungen!$B$3:$E$333,Uebersetzungen!$B$2+1,FALSE)</f>
        <v>Anzahl Personen</v>
      </c>
      <c r="D14" s="69" t="str">
        <f>VLOOKUP("&lt;SpaltenTitel_1.2&gt;",Uebersetzungen!$B$3:$E$333,Uebersetzungen!$B$2+1,FALSE)</f>
        <v>Vertrauens- intervall: 
± (in %)</v>
      </c>
      <c r="E14" s="70" t="str">
        <f>VLOOKUP("&lt;SpaltenTitel_1.1&gt;",Uebersetzungen!$B$3:$E$333,Uebersetzungen!$B$2+1,FALSE)</f>
        <v>Anzahl Personen</v>
      </c>
      <c r="F14" s="69" t="str">
        <f>VLOOKUP("&lt;SpaltenTitel_1.2&gt;",Uebersetzungen!$B$3:$E$333,Uebersetzungen!$B$2+1,FALSE)</f>
        <v>Vertrauens- intervall: 
± (in %)</v>
      </c>
      <c r="G14" s="71" t="str">
        <f>VLOOKUP("&lt;SpaltenTitel_1.1&gt;",Uebersetzungen!$B$3:$E$333,Uebersetzungen!$B$2+1,FALSE)</f>
        <v>Anzahl Personen</v>
      </c>
      <c r="H14" s="72" t="str">
        <f>VLOOKUP("&lt;SpaltenTitel_1.2&gt;",Uebersetzungen!$B$3:$E$333,Uebersetzungen!$B$2+1,FALSE)</f>
        <v>Vertrauens- intervall: 
± (in %)</v>
      </c>
      <c r="I14" s="70" t="str">
        <f>VLOOKUP("&lt;SpaltenTitel_1.1&gt;",Uebersetzungen!$B$3:$E$333,Uebersetzungen!$B$2+1,FALSE)</f>
        <v>Anzahl Personen</v>
      </c>
      <c r="J14" s="73" t="str">
        <f>VLOOKUP("&lt;SpaltenTitel_1.2&gt;",Uebersetzungen!$B$3:$E$333,Uebersetzungen!$B$2+1,FALSE)</f>
        <v>Vertrauens- intervall: 
± (in %)</v>
      </c>
    </row>
    <row r="15" spans="1:11" ht="14.25" customHeight="1" x14ac:dyDescent="0.2">
      <c r="A15" s="28" t="str">
        <f>VLOOKUP("&lt;T2Zeilentitel_1&gt;",Uebersetzungen!$B$3:$E$65,Uebersetzungen!$B$2+1,FALSE)</f>
        <v>Total</v>
      </c>
      <c r="B15" s="41"/>
      <c r="C15" s="74">
        <v>174610.99999999721</v>
      </c>
      <c r="D15" s="75">
        <v>0.33944767742198662</v>
      </c>
      <c r="E15" s="74">
        <v>145734.61846336251</v>
      </c>
      <c r="F15" s="75">
        <v>1.2546269728226522</v>
      </c>
      <c r="G15" s="74">
        <v>23626.137561531192</v>
      </c>
      <c r="H15" s="76">
        <v>7.0485212793486447</v>
      </c>
      <c r="I15" s="74">
        <v>5250.2439751035199</v>
      </c>
      <c r="J15" s="77">
        <v>16.147123733801077</v>
      </c>
    </row>
    <row r="16" spans="1:11" x14ac:dyDescent="0.2">
      <c r="A16" s="29" t="str">
        <f>VLOOKUP("&lt;T2Zeilentitel_2&gt;",Uebersetzungen!$B$3:$E$65,Uebersetzungen!$B$2+1,FALSE)</f>
        <v>Geschlecht</v>
      </c>
      <c r="B16" s="42" t="str">
        <f>VLOOKUP("&lt;T2Zeilentitel_2.1&gt;",Uebersetzungen!$B$3:$E$65,Uebersetzungen!$B$2+1,FALSE)</f>
        <v>Männer</v>
      </c>
      <c r="C16" s="61">
        <v>87537.999999998501</v>
      </c>
      <c r="D16" s="60">
        <v>2.8416627271316717</v>
      </c>
      <c r="E16" s="61">
        <v>73726.948847886597</v>
      </c>
      <c r="F16" s="60">
        <v>3.2957382005021842</v>
      </c>
      <c r="G16" s="61">
        <v>10767.449981704121</v>
      </c>
      <c r="H16" s="62">
        <v>11.049925677121539</v>
      </c>
      <c r="I16" s="61">
        <v>3043.6011704077873</v>
      </c>
      <c r="J16" s="63">
        <v>21.818976715094909</v>
      </c>
    </row>
    <row r="17" spans="1:10" x14ac:dyDescent="0.2">
      <c r="A17" s="30"/>
      <c r="B17" s="43" t="str">
        <f>VLOOKUP("&lt;T2Zeilentitel_2.2&gt;",Uebersetzungen!$B$3:$E$65,Uebersetzungen!$B$2+1,FALSE)</f>
        <v>Frauen</v>
      </c>
      <c r="C17" s="65">
        <v>87072.999999998705</v>
      </c>
      <c r="D17" s="64">
        <v>2.710662757543175</v>
      </c>
      <c r="E17" s="65">
        <v>72007.669615475897</v>
      </c>
      <c r="F17" s="64">
        <v>3.2224341290721159</v>
      </c>
      <c r="G17" s="65">
        <v>12858.687579827072</v>
      </c>
      <c r="H17" s="66">
        <v>9.7282076541403555</v>
      </c>
      <c r="I17" s="65">
        <v>2206.6428046957321</v>
      </c>
      <c r="J17" s="67">
        <v>24.309408242572694</v>
      </c>
    </row>
    <row r="18" spans="1:10" x14ac:dyDescent="0.2">
      <c r="A18" s="31" t="str">
        <f>VLOOKUP("&lt;T2Zeilentitel_3&gt;",Uebersetzungen!$B$3:$E$65,Uebersetzungen!$B$2+1,FALSE)</f>
        <v>Alter</v>
      </c>
      <c r="B18" s="25" t="str">
        <f>VLOOKUP("&lt;T2Zeilentitel_3.1&gt;",Uebersetzungen!$B$3:$E$65,Uebersetzungen!$B$2+1,FALSE)</f>
        <v>15-24</v>
      </c>
      <c r="C18" s="47">
        <v>18796.999999999993</v>
      </c>
      <c r="D18" s="46">
        <v>8.376993921026795</v>
      </c>
      <c r="E18" s="47">
        <v>14965.656766711392</v>
      </c>
      <c r="F18" s="46">
        <v>9.4547996678370829</v>
      </c>
      <c r="G18" s="47">
        <v>3044.3743225515495</v>
      </c>
      <c r="H18" s="48">
        <v>21.871004300572995</v>
      </c>
      <c r="I18" s="50">
        <v>786.96891073705081</v>
      </c>
      <c r="J18" s="51">
        <v>44.62894388247107</v>
      </c>
    </row>
    <row r="19" spans="1:10" x14ac:dyDescent="0.2">
      <c r="A19" s="32"/>
      <c r="B19" s="44" t="str">
        <f>VLOOKUP("&lt;T2Zeilentitel_3.2&gt;",Uebersetzungen!$B$3:$E$65,Uebersetzungen!$B$2+1,FALSE)</f>
        <v>25-44</v>
      </c>
      <c r="C19" s="47">
        <v>51462.999999999018</v>
      </c>
      <c r="D19" s="46">
        <v>4.4448967572291984</v>
      </c>
      <c r="E19" s="47">
        <v>42836.339661900849</v>
      </c>
      <c r="F19" s="46">
        <v>4.9966790311302374</v>
      </c>
      <c r="G19" s="47">
        <v>6721.3296067516103</v>
      </c>
      <c r="H19" s="48">
        <v>14.456474591393651</v>
      </c>
      <c r="I19" s="52">
        <v>1905.3307313465582</v>
      </c>
      <c r="J19" s="51">
        <v>27.739106531235137</v>
      </c>
    </row>
    <row r="20" spans="1:10" x14ac:dyDescent="0.2">
      <c r="A20" s="33"/>
      <c r="B20" s="44" t="str">
        <f>VLOOKUP("&lt;T2Zeilentitel_3.3&gt;",Uebersetzungen!$B$3:$E$65,Uebersetzungen!$B$2+1,FALSE)</f>
        <v>45-64</v>
      </c>
      <c r="C20" s="47">
        <v>59159.999999999403</v>
      </c>
      <c r="D20" s="46">
        <v>3.7416967720996315</v>
      </c>
      <c r="E20" s="47">
        <v>49542.329679392831</v>
      </c>
      <c r="F20" s="46">
        <v>4.2536587027164625</v>
      </c>
      <c r="G20" s="47">
        <v>8139.0296126312687</v>
      </c>
      <c r="H20" s="48">
        <v>12.253118676135507</v>
      </c>
      <c r="I20" s="52">
        <v>1478.6407079753035</v>
      </c>
      <c r="J20" s="51">
        <v>29.905099991636035</v>
      </c>
    </row>
    <row r="21" spans="1:10" x14ac:dyDescent="0.2">
      <c r="A21" s="33"/>
      <c r="B21" s="44" t="str">
        <f>VLOOKUP("&lt;T2Zeilentitel_3.4&gt;",Uebersetzungen!$B$3:$E$65,Uebersetzungen!$B$2+1,FALSE)</f>
        <v>65 und älter</v>
      </c>
      <c r="C21" s="47">
        <v>45190.999999998821</v>
      </c>
      <c r="D21" s="46">
        <v>4.5137334996911456</v>
      </c>
      <c r="E21" s="47">
        <v>38390.292355357458</v>
      </c>
      <c r="F21" s="46">
        <v>5.0316298970947448</v>
      </c>
      <c r="G21" s="47">
        <v>5721.4040195967536</v>
      </c>
      <c r="H21" s="48">
        <v>14.56094608893231</v>
      </c>
      <c r="I21" s="52">
        <v>1079.3036250446085</v>
      </c>
      <c r="J21" s="51">
        <v>34.095929375430856</v>
      </c>
    </row>
    <row r="22" spans="1:10" x14ac:dyDescent="0.2">
      <c r="A22" s="29" t="str">
        <f>VLOOKUP("&lt;T2Zeilentitel_4&gt;",Uebersetzungen!$B$3:$E$65,Uebersetzungen!$B$2+1,FALSE)</f>
        <v>Staatsangehörigkeit</v>
      </c>
      <c r="B22" s="42" t="str">
        <f>VLOOKUP("&lt;T2Zeilentitel_4.1&gt;",Uebersetzungen!$B$3:$E$65,Uebersetzungen!$B$2+1,FALSE)</f>
        <v>Schweiz</v>
      </c>
      <c r="C22" s="61">
        <v>139295.99999999694</v>
      </c>
      <c r="D22" s="60">
        <v>1.3380059828042614</v>
      </c>
      <c r="E22" s="61">
        <v>119482.70019404971</v>
      </c>
      <c r="F22" s="60">
        <v>1.8226194462028276</v>
      </c>
      <c r="G22" s="61">
        <v>16784.996240663106</v>
      </c>
      <c r="H22" s="62">
        <v>8.3400733676393379</v>
      </c>
      <c r="I22" s="61">
        <v>3028.3035652841108</v>
      </c>
      <c r="J22" s="63">
        <v>20.638641082495553</v>
      </c>
    </row>
    <row r="23" spans="1:10" x14ac:dyDescent="0.2">
      <c r="A23" s="31"/>
      <c r="B23" s="44" t="str">
        <f>VLOOKUP("&lt;T2Zeilentitel_4.2&gt;",Uebersetzungen!$B$3:$E$65,Uebersetzungen!$B$2+1,FALSE)</f>
        <v>EU und EFTA</v>
      </c>
      <c r="C23" s="47">
        <v>27958.370138491257</v>
      </c>
      <c r="D23" s="46">
        <v>6.6025354696033034</v>
      </c>
      <c r="E23" s="47">
        <v>21675.085676526527</v>
      </c>
      <c r="F23" s="46">
        <v>7.616458604942844</v>
      </c>
      <c r="G23" s="47">
        <v>4670.2505489789373</v>
      </c>
      <c r="H23" s="48">
        <v>17.367735366551052</v>
      </c>
      <c r="I23" s="52">
        <v>1613.0339129857946</v>
      </c>
      <c r="J23" s="51">
        <v>30.331599712783404</v>
      </c>
    </row>
    <row r="24" spans="1:10" x14ac:dyDescent="0.2">
      <c r="A24" s="31"/>
      <c r="B24" s="44" t="str">
        <f>VLOOKUP("&lt;T2Zeilentitel_4.3&gt;",Uebersetzungen!$B$3:$E$65,Uebersetzungen!$B$2+1,FALSE)</f>
        <v>Anderer europäischer Staat</v>
      </c>
      <c r="C24" s="47">
        <v>3796.6133258198652</v>
      </c>
      <c r="D24" s="46">
        <v>20.627411914711953</v>
      </c>
      <c r="E24" s="47">
        <v>2193.4897457365214</v>
      </c>
      <c r="F24" s="46">
        <v>27.435309538684159</v>
      </c>
      <c r="G24" s="52">
        <v>1281.8338265777716</v>
      </c>
      <c r="H24" s="53">
        <v>34.976824473448197</v>
      </c>
      <c r="I24" s="50">
        <v>321.28975350557232</v>
      </c>
      <c r="J24" s="51">
        <v>73.67190117611068</v>
      </c>
    </row>
    <row r="25" spans="1:10" x14ac:dyDescent="0.2">
      <c r="A25" s="31"/>
      <c r="B25" s="44" t="str">
        <f>VLOOKUP("&lt;T2Zeilentitel_4.4&gt;",Uebersetzungen!$B$3:$E$65,Uebersetzungen!$B$2+1,FALSE)</f>
        <v>Andere Staaten</v>
      </c>
      <c r="C25" s="47">
        <v>3560.0165356888856</v>
      </c>
      <c r="D25" s="46">
        <v>20.772325995727453</v>
      </c>
      <c r="E25" s="47">
        <v>2383.3428470494569</v>
      </c>
      <c r="F25" s="46">
        <v>25.305203669941996</v>
      </c>
      <c r="G25" s="50">
        <v>889.05694531138704</v>
      </c>
      <c r="H25" s="53">
        <v>42.585069891775248</v>
      </c>
      <c r="I25" s="50">
        <v>287.61674332804165</v>
      </c>
      <c r="J25" s="51">
        <v>73.223697999458835</v>
      </c>
    </row>
    <row r="26" spans="1:10" x14ac:dyDescent="0.2">
      <c r="A26" s="30"/>
      <c r="B26" s="44" t="str">
        <f>VLOOKUP("&lt;T2Zeilentitel_4.5&gt;",Uebersetzungen!$B$3:$E$65,Uebersetzungen!$B$2+1,FALSE)</f>
        <v>Staatsangehörigkeit unbekannt</v>
      </c>
      <c r="C26" s="65" t="s">
        <v>223</v>
      </c>
      <c r="D26" s="64" t="s">
        <v>223</v>
      </c>
      <c r="E26" s="65" t="s">
        <v>223</v>
      </c>
      <c r="F26" s="64" t="s">
        <v>223</v>
      </c>
      <c r="G26" s="65" t="s">
        <v>223</v>
      </c>
      <c r="H26" s="66" t="s">
        <v>223</v>
      </c>
      <c r="I26" s="65" t="s">
        <v>223</v>
      </c>
      <c r="J26" s="67" t="s">
        <v>223</v>
      </c>
    </row>
    <row r="27" spans="1:10" x14ac:dyDescent="0.2">
      <c r="A27" s="29" t="str">
        <f>VLOOKUP("&lt;T2Zeilentitel_5&gt;",Uebersetzungen!$B$3:$E$65,Uebersetzungen!$B$2+1,FALSE)</f>
        <v>Migrationsstatus</v>
      </c>
      <c r="B27" s="42" t="str">
        <f>VLOOKUP("&lt;T2Zeilentitel_5.1&gt;",Uebersetzungen!$B$3:$E$65,Uebersetzungen!$B$2+1,FALSE)</f>
        <v>Schweizer/innen ohne Migrationshintergrund</v>
      </c>
      <c r="C27" s="47">
        <v>120977.06466216008</v>
      </c>
      <c r="D27" s="46">
        <v>1.7908926997663905</v>
      </c>
      <c r="E27" s="47">
        <v>105660.7869659628</v>
      </c>
      <c r="F27" s="46">
        <v>2.1800126152210919</v>
      </c>
      <c r="G27" s="47">
        <v>13143.852527569577</v>
      </c>
      <c r="H27" s="48">
        <v>9.5309167164875497</v>
      </c>
      <c r="I27" s="47">
        <v>2172.4251686276953</v>
      </c>
      <c r="J27" s="49">
        <v>24.516687090936163</v>
      </c>
    </row>
    <row r="28" spans="1:10" x14ac:dyDescent="0.2">
      <c r="A28" s="31"/>
      <c r="B28" s="44" t="str">
        <f>VLOOKUP("&lt;T2Zeilentitel_5.2&gt;",Uebersetzungen!$B$3:$E$65,Uebersetzungen!$B$2+1,FALSE)</f>
        <v>Schweizer/innen mit Migrationshintergrund</v>
      </c>
      <c r="C28" s="47">
        <v>17229.463930897582</v>
      </c>
      <c r="D28" s="46">
        <v>8.1676596389216272</v>
      </c>
      <c r="E28" s="47">
        <v>12934.863484162317</v>
      </c>
      <c r="F28" s="46">
        <v>9.5335190894960675</v>
      </c>
      <c r="G28" s="47">
        <v>3438.7220500788503</v>
      </c>
      <c r="H28" s="48">
        <v>19.234643174112463</v>
      </c>
      <c r="I28" s="50">
        <v>855.8783966564165</v>
      </c>
      <c r="J28" s="51">
        <v>38.705062585380283</v>
      </c>
    </row>
    <row r="29" spans="1:10" x14ac:dyDescent="0.2">
      <c r="A29" s="31"/>
      <c r="B29" s="44" t="str">
        <f>VLOOKUP("&lt;T2Zeilentitel_5.3&gt;",Uebersetzungen!$B$3:$E$65,Uebersetzungen!$B$2+1,FALSE)</f>
        <v>Ausländer/innen der ersten Generation</v>
      </c>
      <c r="C29" s="47">
        <v>33029.912874495327</v>
      </c>
      <c r="D29" s="46">
        <v>6.0597300136581689</v>
      </c>
      <c r="E29" s="47">
        <v>24605.948517459805</v>
      </c>
      <c r="F29" s="46">
        <v>7.1607998589849027</v>
      </c>
      <c r="G29" s="47">
        <v>6426.0292041796829</v>
      </c>
      <c r="H29" s="48">
        <v>15.009696110556696</v>
      </c>
      <c r="I29" s="47">
        <v>1997.9351528558393</v>
      </c>
      <c r="J29" s="49">
        <v>27.443103157759353</v>
      </c>
    </row>
    <row r="30" spans="1:10" ht="25.5" x14ac:dyDescent="0.2">
      <c r="A30" s="31"/>
      <c r="B30" s="44" t="str">
        <f>VLOOKUP("&lt;T2Zeilentitel_5.4&gt;",Uebersetzungen!$B$3:$E$65,Uebersetzungen!$B$2+1,FALSE)</f>
        <v>Ausländer/innen der zweiten und höheren Generation</v>
      </c>
      <c r="C30" s="47">
        <v>2242.168735767219</v>
      </c>
      <c r="D30" s="46">
        <v>25.999294713757749</v>
      </c>
      <c r="E30" s="52">
        <v>1645.9697518526887</v>
      </c>
      <c r="F30" s="54">
        <v>30.438965354983733</v>
      </c>
      <c r="G30" s="50">
        <v>372.19372695096081</v>
      </c>
      <c r="H30" s="53">
        <v>61.394781763923213</v>
      </c>
      <c r="I30" s="50">
        <v>224.00525696356959</v>
      </c>
      <c r="J30" s="51">
        <v>87.239021294001944</v>
      </c>
    </row>
    <row r="31" spans="1:10" x14ac:dyDescent="0.2">
      <c r="A31" s="30"/>
      <c r="B31" s="44" t="str">
        <f>VLOOKUP("&lt;T2Zeilentitel_5.5&gt;",Uebersetzungen!$B$3:$E$65,Uebersetzungen!$B$2+1,FALSE)</f>
        <v>Migrationshintergrund unbekannt</v>
      </c>
      <c r="C31" s="52">
        <v>1132.389796676722</v>
      </c>
      <c r="D31" s="54">
        <v>34.31028951458643</v>
      </c>
      <c r="E31" s="50">
        <v>887.04974392459735</v>
      </c>
      <c r="F31" s="54">
        <v>38.872507120706679</v>
      </c>
      <c r="G31" s="50">
        <v>245.34005275212456</v>
      </c>
      <c r="H31" s="53">
        <v>73.343257786234702</v>
      </c>
      <c r="I31" s="47" t="s">
        <v>223</v>
      </c>
      <c r="J31" s="49" t="s">
        <v>223</v>
      </c>
    </row>
    <row r="32" spans="1:10" x14ac:dyDescent="0.2">
      <c r="A32" s="29" t="str">
        <f>VLOOKUP("&lt;T2Zeilentitel_6&gt;",Uebersetzungen!$B$3:$E$65,Uebersetzungen!$B$2+1,FALSE)</f>
        <v>Arbeitsmarktstatus</v>
      </c>
      <c r="B32" s="42" t="str">
        <f>VLOOKUP("&lt;T2Zeilentitel_6.1&gt;",Uebersetzungen!$B$3:$E$65,Uebersetzungen!$B$2+1,FALSE)</f>
        <v>Erwerbstätige</v>
      </c>
      <c r="C32" s="61">
        <v>106960.13753694581</v>
      </c>
      <c r="D32" s="60">
        <v>2.2331374480020463</v>
      </c>
      <c r="E32" s="61">
        <v>90186.903218380074</v>
      </c>
      <c r="F32" s="60">
        <v>2.6900072355938089</v>
      </c>
      <c r="G32" s="61">
        <v>13763.099805287238</v>
      </c>
      <c r="H32" s="62">
        <v>9.5443695183371133</v>
      </c>
      <c r="I32" s="61">
        <v>3010.1345132784909</v>
      </c>
      <c r="J32" s="63">
        <v>21.529716258611888</v>
      </c>
    </row>
    <row r="33" spans="1:10" x14ac:dyDescent="0.2">
      <c r="A33" s="31"/>
      <c r="B33" s="44" t="str">
        <f>VLOOKUP("&lt;T2Zeilentitel_6.2&gt;",Uebersetzungen!$B$3:$E$65,Uebersetzungen!$B$2+1,FALSE)</f>
        <v>Erwerbslose</v>
      </c>
      <c r="C33" s="47">
        <v>2294.1767169753757</v>
      </c>
      <c r="D33" s="46">
        <v>25.854640307180468</v>
      </c>
      <c r="E33" s="52">
        <v>1635.1956797352316</v>
      </c>
      <c r="F33" s="54">
        <v>30.242831985627781</v>
      </c>
      <c r="G33" s="50">
        <v>486.0851262175259</v>
      </c>
      <c r="H33" s="53">
        <v>58.52678845698339</v>
      </c>
      <c r="I33" s="47" t="s">
        <v>223</v>
      </c>
      <c r="J33" s="49" t="s">
        <v>223</v>
      </c>
    </row>
    <row r="34" spans="1:10" x14ac:dyDescent="0.2">
      <c r="A34" s="30"/>
      <c r="B34" s="44" t="str">
        <f>VLOOKUP("&lt;T2Zeilentitel_6.3&gt;",Uebersetzungen!$B$3:$E$65,Uebersetzungen!$B$2+1,FALSE)</f>
        <v>Nichterwerbspersonen</v>
      </c>
      <c r="C34" s="65">
        <v>65356.685746075949</v>
      </c>
      <c r="D34" s="64">
        <v>3.5383544715876627</v>
      </c>
      <c r="E34" s="65">
        <v>53912.519565247116</v>
      </c>
      <c r="F34" s="64">
        <v>4.0816636720699595</v>
      </c>
      <c r="G34" s="65">
        <v>9376.9526300264242</v>
      </c>
      <c r="H34" s="66">
        <v>11.568330184041718</v>
      </c>
      <c r="I34" s="65">
        <v>2067.2135508024098</v>
      </c>
      <c r="J34" s="67">
        <v>25.654679155466262</v>
      </c>
    </row>
    <row r="35" spans="1:10" x14ac:dyDescent="0.2">
      <c r="A35" s="31" t="str">
        <f>VLOOKUP("&lt;T2Zeilentitel_7&gt;",Uebersetzungen!$B$3:$E$65,Uebersetzungen!$B$2+1,FALSE)</f>
        <v>Sozioprofessionelle Kategorien</v>
      </c>
      <c r="B35" s="42" t="str">
        <f>VLOOKUP("&lt;T2Zeilentitel_7.1&gt;",Uebersetzungen!$B$3:$E$65,Uebersetzungen!$B$2+1,FALSE)</f>
        <v>Oberstes Management</v>
      </c>
      <c r="C35" s="47">
        <v>2692.4614986601086</v>
      </c>
      <c r="D35" s="46">
        <v>21.746551361625539</v>
      </c>
      <c r="E35" s="47">
        <v>2235.0600839177218</v>
      </c>
      <c r="F35" s="46">
        <v>23.817948476613577</v>
      </c>
      <c r="G35" s="50">
        <v>361.46779622106976</v>
      </c>
      <c r="H35" s="53">
        <v>61.571244406868402</v>
      </c>
      <c r="I35" s="47" t="s">
        <v>223</v>
      </c>
      <c r="J35" s="49" t="s">
        <v>223</v>
      </c>
    </row>
    <row r="36" spans="1:10" x14ac:dyDescent="0.2">
      <c r="A36" s="32"/>
      <c r="B36" s="44" t="str">
        <f>VLOOKUP("&lt;T2Zeilentitel_7.2&gt;",Uebersetzungen!$B$3:$E$65,Uebersetzungen!$B$2+1,FALSE)</f>
        <v>Freie und gleichgestellte Berufe</v>
      </c>
      <c r="C36" s="47">
        <v>2805.8072395718664</v>
      </c>
      <c r="D36" s="46">
        <v>21.179835407272389</v>
      </c>
      <c r="E36" s="47">
        <v>2394.2401545534417</v>
      </c>
      <c r="F36" s="46">
        <v>22.929590482647487</v>
      </c>
      <c r="G36" s="50">
        <v>341.06830714359063</v>
      </c>
      <c r="H36" s="53">
        <v>61.501058514249181</v>
      </c>
      <c r="I36" s="47" t="s">
        <v>223</v>
      </c>
      <c r="J36" s="49" t="s">
        <v>223</v>
      </c>
    </row>
    <row r="37" spans="1:10" x14ac:dyDescent="0.2">
      <c r="A37" s="33"/>
      <c r="B37" s="44" t="str">
        <f>VLOOKUP("&lt;T2Zeilentitel_7.3&gt;",Uebersetzungen!$B$3:$E$65,Uebersetzungen!$B$2+1,FALSE)</f>
        <v>Andere Selbstständige</v>
      </c>
      <c r="C37" s="47">
        <v>12242.053867118348</v>
      </c>
      <c r="D37" s="46">
        <v>10.034434969579337</v>
      </c>
      <c r="E37" s="47">
        <v>10593.849486816602</v>
      </c>
      <c r="F37" s="46">
        <v>10.841965506314329</v>
      </c>
      <c r="G37" s="52">
        <v>1408.7229096704325</v>
      </c>
      <c r="H37" s="53">
        <v>30.581477193316722</v>
      </c>
      <c r="I37" s="50">
        <v>239.48147063131438</v>
      </c>
      <c r="J37" s="51">
        <v>73.306101780115014</v>
      </c>
    </row>
    <row r="38" spans="1:10" x14ac:dyDescent="0.2">
      <c r="A38" s="33"/>
      <c r="B38" s="44" t="str">
        <f>VLOOKUP("&lt;T2Zeilentitel_7.4&gt;",Uebersetzungen!$B$3:$E$65,Uebersetzungen!$B$2+1,FALSE)</f>
        <v>Akademische Berufe und oberes Kader</v>
      </c>
      <c r="C38" s="47">
        <v>16131.724467909718</v>
      </c>
      <c r="D38" s="46">
        <v>8.5165148068226397</v>
      </c>
      <c r="E38" s="47">
        <v>14035.615767179792</v>
      </c>
      <c r="F38" s="46">
        <v>9.1844014797888676</v>
      </c>
      <c r="G38" s="47">
        <v>1803.4915967118666</v>
      </c>
      <c r="H38" s="48">
        <v>26.592915296950267</v>
      </c>
      <c r="I38" s="50">
        <v>292.61710401805897</v>
      </c>
      <c r="J38" s="51">
        <v>68.816893673914237</v>
      </c>
    </row>
    <row r="39" spans="1:10" x14ac:dyDescent="0.2">
      <c r="A39" s="33"/>
      <c r="B39" s="44" t="str">
        <f>VLOOKUP("&lt;T2Zeilentitel_7.5&gt;",Uebersetzungen!$B$3:$E$65,Uebersetzungen!$B$2+1,FALSE)</f>
        <v>Intermediäre Berufe</v>
      </c>
      <c r="C39" s="47">
        <v>32353.68349422406</v>
      </c>
      <c r="D39" s="46">
        <v>5.7730507066936649</v>
      </c>
      <c r="E39" s="47">
        <v>27122.489912060908</v>
      </c>
      <c r="F39" s="46">
        <v>6.4008899883111683</v>
      </c>
      <c r="G39" s="47">
        <v>4075.6231542492033</v>
      </c>
      <c r="H39" s="48">
        <v>17.875074109703423</v>
      </c>
      <c r="I39" s="52">
        <v>1155.5704279139504</v>
      </c>
      <c r="J39" s="51">
        <v>34.973013445426396</v>
      </c>
    </row>
    <row r="40" spans="1:10" x14ac:dyDescent="0.2">
      <c r="A40" s="33"/>
      <c r="B40" s="44" t="str">
        <f>VLOOKUP("&lt;T2Zeilentitel_7.6&gt;",Uebersetzungen!$B$3:$E$65,Uebersetzungen!$B$2+1,FALSE)</f>
        <v>Qualifizierte nichtmanuelle Berufe</v>
      </c>
      <c r="C40" s="47">
        <v>19713.22926155357</v>
      </c>
      <c r="D40" s="46">
        <v>7.7075461590373919</v>
      </c>
      <c r="E40" s="47">
        <v>16745.47319847572</v>
      </c>
      <c r="F40" s="46">
        <v>8.4161150655179977</v>
      </c>
      <c r="G40" s="47">
        <v>2748.8650984292517</v>
      </c>
      <c r="H40" s="48">
        <v>22.051518947564801</v>
      </c>
      <c r="I40" s="50">
        <v>218.89096464859966</v>
      </c>
      <c r="J40" s="51">
        <v>79.464529505498035</v>
      </c>
    </row>
    <row r="41" spans="1:10" x14ac:dyDescent="0.2">
      <c r="A41" s="33"/>
      <c r="B41" s="44" t="str">
        <f>VLOOKUP("&lt;T2Zeilentitel_7.7&gt;",Uebersetzungen!$B$3:$E$65,Uebersetzungen!$B$2+1,FALSE)</f>
        <v>Qualifizierte manuelle Berufe</v>
      </c>
      <c r="C41" s="47">
        <v>10072.445541539711</v>
      </c>
      <c r="D41" s="46">
        <v>11.59324813236014</v>
      </c>
      <c r="E41" s="47">
        <v>8818.4982133140074</v>
      </c>
      <c r="F41" s="46">
        <v>12.414812136147127</v>
      </c>
      <c r="G41" s="52">
        <v>1019.79901821074</v>
      </c>
      <c r="H41" s="53">
        <v>37.557390341383496</v>
      </c>
      <c r="I41" s="50">
        <v>234.14831001496265</v>
      </c>
      <c r="J41" s="51">
        <v>80.128868977317168</v>
      </c>
    </row>
    <row r="42" spans="1:10" x14ac:dyDescent="0.2">
      <c r="A42" s="33"/>
      <c r="B42" s="44" t="str">
        <f>VLOOKUP("&lt;T2Zeilentitel_7.8&gt;",Uebersetzungen!$B$3:$E$65,Uebersetzungen!$B$2+1,FALSE)</f>
        <v>Ungelernte Angestellte und Arbeiter</v>
      </c>
      <c r="C42" s="47">
        <v>6821.9592610729969</v>
      </c>
      <c r="D42" s="46">
        <v>14.072757841029524</v>
      </c>
      <c r="E42" s="47">
        <v>5160.5861149118109</v>
      </c>
      <c r="F42" s="46">
        <v>16.22871776761048</v>
      </c>
      <c r="G42" s="52">
        <v>1288.3250928963635</v>
      </c>
      <c r="H42" s="53">
        <v>33.060351961149649</v>
      </c>
      <c r="I42" s="50">
        <v>373.04805326482256</v>
      </c>
      <c r="J42" s="51">
        <v>61.368074823634913</v>
      </c>
    </row>
    <row r="43" spans="1:10" ht="25.5" customHeight="1" x14ac:dyDescent="0.2">
      <c r="A43" s="33"/>
      <c r="B43" s="44" t="str">
        <f>VLOOKUP("&lt;T2Zeilentitel_7.9&gt;",Uebersetzungen!$B$3:$E$65,Uebersetzungen!$B$2+1,FALSE)</f>
        <v>Lernende in dualer beruflicher Grundbildung (Lehrlinge)</v>
      </c>
      <c r="C43" s="47">
        <v>2736.1942365328941</v>
      </c>
      <c r="D43" s="46">
        <v>22.595748930549558</v>
      </c>
      <c r="E43" s="47">
        <v>2209.9689414072836</v>
      </c>
      <c r="F43" s="46">
        <v>24.925069961455556</v>
      </c>
      <c r="G43" s="50">
        <v>436.17698442624368</v>
      </c>
      <c r="H43" s="53">
        <v>58.622053337685784</v>
      </c>
      <c r="I43" s="47" t="s">
        <v>223</v>
      </c>
      <c r="J43" s="49" t="s">
        <v>223</v>
      </c>
    </row>
    <row r="44" spans="1:10" ht="38.25" x14ac:dyDescent="0.2">
      <c r="A44" s="33"/>
      <c r="B44" s="44" t="str">
        <f>VLOOKUP("&lt;T2Zeilentitel_7.10&gt;",Uebersetzungen!$B$3:$E$65,Uebersetzungen!$B$2+1,FALSE)</f>
        <v>Nicht zuteilbare Erwerbstätige (fehlende oder unklare Basisdaten oder unplausible Kombination)</v>
      </c>
      <c r="C44" s="52">
        <v>1390.578668762628</v>
      </c>
      <c r="D44" s="54">
        <v>32.063765901593527</v>
      </c>
      <c r="E44" s="50">
        <v>871.1213457428828</v>
      </c>
      <c r="F44" s="54">
        <v>39.87363383795725</v>
      </c>
      <c r="G44" s="50">
        <v>279.5598473284789</v>
      </c>
      <c r="H44" s="53">
        <v>73.367905774347321</v>
      </c>
      <c r="I44" s="50">
        <v>239.89747569126635</v>
      </c>
      <c r="J44" s="51">
        <v>80.029760448385431</v>
      </c>
    </row>
    <row r="45" spans="1:10" x14ac:dyDescent="0.2">
      <c r="A45" s="33"/>
      <c r="B45" s="44" t="str">
        <f>VLOOKUP("&lt;T2Zeilentitel_7.11&gt;",Uebersetzungen!$B$3:$E$65,Uebersetzungen!$B$2+1,FALSE)</f>
        <v>Erwerbslose und Nichterwerbspersonen</v>
      </c>
      <c r="C45" s="47">
        <v>67650.862463051322</v>
      </c>
      <c r="D45" s="46">
        <v>3.4588483113999708</v>
      </c>
      <c r="E45" s="47">
        <v>55547.715244982341</v>
      </c>
      <c r="F45" s="46">
        <v>4.007312873382622</v>
      </c>
      <c r="G45" s="47">
        <v>9863.0377562439517</v>
      </c>
      <c r="H45" s="48">
        <v>11.339269168147265</v>
      </c>
      <c r="I45" s="47">
        <v>2240.1094618250281</v>
      </c>
      <c r="J45" s="49">
        <v>24.806529970786638</v>
      </c>
    </row>
    <row r="46" spans="1:10" ht="12.75" customHeight="1" x14ac:dyDescent="0.2">
      <c r="A46" s="29" t="str">
        <f>VLOOKUP("&lt;T2Zeilentitel_8&gt;",Uebersetzungen!$B$3:$E$65,Uebersetzungen!$B$2+1,FALSE)</f>
        <v>Höchste abgeschlossene Ausbildung</v>
      </c>
      <c r="B46" s="42" t="str">
        <f>VLOOKUP("&lt;T2Zeilentitel_8.1&gt;",Uebersetzungen!$B$3:$E$65,Uebersetzungen!$B$2+1,FALSE)</f>
        <v>Ohne nachobligatorische Aubildung</v>
      </c>
      <c r="C46" s="61">
        <v>34830.749924816439</v>
      </c>
      <c r="D46" s="60">
        <v>5.6363231755720467</v>
      </c>
      <c r="E46" s="61">
        <v>27375.109788790505</v>
      </c>
      <c r="F46" s="60">
        <v>6.4881163600409186</v>
      </c>
      <c r="G46" s="61">
        <v>5714.4260261775771</v>
      </c>
      <c r="H46" s="62">
        <v>15.304861838592478</v>
      </c>
      <c r="I46" s="78">
        <v>1741.2141098483553</v>
      </c>
      <c r="J46" s="79">
        <v>28.993474146106546</v>
      </c>
    </row>
    <row r="47" spans="1:10" x14ac:dyDescent="0.2">
      <c r="A47" s="33"/>
      <c r="B47" s="44" t="str">
        <f>VLOOKUP("&lt;T2Zeilentitel_8.2&gt;",Uebersetzungen!$B$3:$E$65,Uebersetzungen!$B$2+1,FALSE)</f>
        <v>Sekundarstufe II</v>
      </c>
      <c r="C47" s="47">
        <v>80390.820949427231</v>
      </c>
      <c r="D47" s="46">
        <v>3.0161514322530456</v>
      </c>
      <c r="E47" s="47">
        <v>68388.797048385168</v>
      </c>
      <c r="F47" s="46">
        <v>3.4567631690087453</v>
      </c>
      <c r="G47" s="47">
        <v>10073.970863599507</v>
      </c>
      <c r="H47" s="48">
        <v>11.24973398152402</v>
      </c>
      <c r="I47" s="47">
        <v>1928.0530374425653</v>
      </c>
      <c r="J47" s="49">
        <v>26.631693764964947</v>
      </c>
    </row>
    <row r="48" spans="1:10" ht="13.5" thickBot="1" x14ac:dyDescent="0.25">
      <c r="A48" s="34"/>
      <c r="B48" s="45" t="str">
        <f>VLOOKUP("&lt;T2Zeilentitel_8.3&gt;",Uebersetzungen!$B$3:$E$65,Uebersetzungen!$B$2+1,FALSE)</f>
        <v>Tertiärstufe</v>
      </c>
      <c r="C48" s="56">
        <v>59389.429125753457</v>
      </c>
      <c r="D48" s="55">
        <v>3.7837661322369582</v>
      </c>
      <c r="E48" s="56">
        <v>49970.711626186756</v>
      </c>
      <c r="F48" s="55">
        <v>4.2749543345335477</v>
      </c>
      <c r="G48" s="56">
        <v>7837.7406717541007</v>
      </c>
      <c r="H48" s="57">
        <v>12.728736899455686</v>
      </c>
      <c r="I48" s="58">
        <v>1580.9768278126</v>
      </c>
      <c r="J48" s="59">
        <v>29.253108634249958</v>
      </c>
    </row>
    <row r="49" spans="1:10" x14ac:dyDescent="0.2">
      <c r="A49" s="25"/>
      <c r="B49" s="18"/>
      <c r="C49" s="26"/>
      <c r="D49" s="27"/>
      <c r="E49" s="27"/>
      <c r="F49" s="27"/>
      <c r="G49" s="27"/>
      <c r="H49" s="27"/>
      <c r="I49" s="27"/>
      <c r="J49" s="27"/>
    </row>
    <row r="50" spans="1:10" x14ac:dyDescent="0.2">
      <c r="A50" s="13" t="str">
        <f>VLOOKUP("&lt;Legende_1&gt;",Uebersetzungen!$B$3:$E$333,Uebersetzungen!$B$2+1,FALSE)</f>
        <v>(): Extrapolation aufgrund von 49 oder weniger Beobachtungen. Die Resultate sind mit grosser Vorsicht zu interpretieren.</v>
      </c>
    </row>
    <row r="51" spans="1:10" x14ac:dyDescent="0.2">
      <c r="A51" s="13" t="str">
        <f>VLOOKUP("&lt;Legende_2&gt;",Uebersetzungen!$B$3:$E$333,Uebersetzungen!$B$2+1,FALSE)</f>
        <v>X: Extrapolation aufgrund von 4 oder weniger Beobachtungen. Die Resultate werden aus Gründen des Datenschutzes nicht publiziert.</v>
      </c>
    </row>
    <row r="52" spans="1:10" x14ac:dyDescent="0.2">
      <c r="A52" s="13" t="str">
        <f>VLOOKUP("&lt;Legende_3&gt;",Uebersetzungen!$B$3:$E$333,Uebersetzungen!$B$2+1,FALSE)</f>
        <v>Die Grundgesamtheit der Strukturerhebung enthält alle Personen der ständigen Wohnbevölkerung ab vollendetem 15. Altersjahr, die in Privathaushalten leben.</v>
      </c>
    </row>
    <row r="53" spans="1:10" x14ac:dyDescent="0.2">
      <c r="A53" s="13" t="str">
        <f>VLOOKUP("&lt;Legende_4&gt;",Uebersetzungen!$B$3:$E$333,Uebersetzungen!$B$2+1,FALSE)</f>
        <v>Aus der Grundgesamtheit ausgeschlossen wurden neben den Personen, die in Kollektivhaushalten leben, auch Diplomaten, internationale Funktionäre und deren Angehörige.</v>
      </c>
    </row>
    <row r="54" spans="1:10" x14ac:dyDescent="0.2">
      <c r="A54" s="7"/>
    </row>
    <row r="55" spans="1:10" x14ac:dyDescent="0.2">
      <c r="A55" s="7" t="str">
        <f>VLOOKUP("&lt;Quelle_1&gt;",Uebersetzungen!$B$3:$E$365,Uebersetzungen!$B$2+1,FALSE)</f>
        <v>Quelle: BFS (Strukturerhebung)</v>
      </c>
    </row>
    <row r="56" spans="1:10" x14ac:dyDescent="0.2">
      <c r="A56" s="6" t="str">
        <f>VLOOKUP("&lt;T2Aktualisierung&gt;",Uebersetzungen!$B$3:$E$365,Uebersetzungen!$B$2+1,FALSE)</f>
        <v>Letztmals aktualisiert am: 17.02.2025</v>
      </c>
    </row>
    <row r="57" spans="1:10" x14ac:dyDescent="0.2">
      <c r="B57" s="9"/>
    </row>
    <row r="59" spans="1:10" x14ac:dyDescent="0.2">
      <c r="B59" s="10"/>
    </row>
  </sheetData>
  <sheetProtection sheet="1" objects="1" scenarios="1"/>
  <mergeCells count="7">
    <mergeCell ref="A7:D7"/>
    <mergeCell ref="B13:B14"/>
    <mergeCell ref="C13:D13"/>
    <mergeCell ref="C12:J12"/>
    <mergeCell ref="E13:F13"/>
    <mergeCell ref="G13:H13"/>
    <mergeCell ref="I13:J13"/>
  </mergeCells>
  <pageMargins left="0.7" right="0.7" top="0.78740157499999996" bottom="0.78740157499999996" header="0.3" footer="0.3"/>
  <pageSetup paperSize="9" scale="3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1" workbookViewId="0">
      <selection activeCell="H61" sqref="H61"/>
    </sheetView>
  </sheetViews>
  <sheetFormatPr baseColWidth="10" defaultColWidth="11" defaultRowHeight="12.75" x14ac:dyDescent="0.2"/>
  <cols>
    <col min="1" max="1" width="7.5" style="20" bestFit="1" customWidth="1"/>
    <col min="2" max="2" width="15.5" style="20" bestFit="1" customWidth="1"/>
    <col min="3" max="3" width="40.875" style="20" bestFit="1" customWidth="1"/>
    <col min="4" max="4" width="41.625" style="20" bestFit="1" customWidth="1"/>
    <col min="5" max="5" width="41.125" style="20" bestFit="1" customWidth="1"/>
    <col min="6" max="16384" width="11" style="20"/>
  </cols>
  <sheetData>
    <row r="1" spans="1:6" x14ac:dyDescent="0.2">
      <c r="A1" s="14" t="s">
        <v>30</v>
      </c>
      <c r="B1" s="14" t="s">
        <v>31</v>
      </c>
      <c r="C1" s="14" t="s">
        <v>32</v>
      </c>
      <c r="D1" s="14" t="s">
        <v>33</v>
      </c>
      <c r="E1" s="14" t="s">
        <v>34</v>
      </c>
      <c r="F1" s="15"/>
    </row>
    <row r="2" spans="1:6" x14ac:dyDescent="0.2">
      <c r="A2" s="21" t="s">
        <v>35</v>
      </c>
      <c r="B2" s="22">
        <v>1</v>
      </c>
      <c r="C2" s="15"/>
      <c r="D2" s="15"/>
      <c r="E2" s="15"/>
      <c r="F2" s="15"/>
    </row>
    <row r="3" spans="1:6" x14ac:dyDescent="0.2">
      <c r="A3" s="21"/>
      <c r="B3" s="20" t="s">
        <v>36</v>
      </c>
      <c r="C3" s="16" t="s">
        <v>37</v>
      </c>
      <c r="D3" s="16" t="s">
        <v>38</v>
      </c>
      <c r="E3" s="16" t="s">
        <v>39</v>
      </c>
      <c r="F3" s="15"/>
    </row>
    <row r="4" spans="1:6" x14ac:dyDescent="0.2">
      <c r="A4" s="15"/>
      <c r="B4" s="15"/>
      <c r="C4" s="15"/>
      <c r="D4" s="15"/>
      <c r="E4" s="15"/>
      <c r="F4" s="15"/>
    </row>
    <row r="5" spans="1:6" ht="25.5" x14ac:dyDescent="0.2">
      <c r="A5" s="21" t="s">
        <v>49</v>
      </c>
      <c r="B5" s="20" t="s">
        <v>50</v>
      </c>
      <c r="C5" s="17" t="s">
        <v>192</v>
      </c>
      <c r="D5" s="17" t="s">
        <v>193</v>
      </c>
      <c r="E5" s="17" t="s">
        <v>194</v>
      </c>
      <c r="F5" s="15"/>
    </row>
    <row r="6" spans="1:6" x14ac:dyDescent="0.2">
      <c r="A6" s="21"/>
      <c r="B6" s="20" t="s">
        <v>51</v>
      </c>
      <c r="C6" s="38" t="s">
        <v>155</v>
      </c>
      <c r="D6" s="38" t="s">
        <v>156</v>
      </c>
      <c r="E6" s="38" t="s">
        <v>157</v>
      </c>
      <c r="F6" s="15"/>
    </row>
    <row r="7" spans="1:6" x14ac:dyDescent="0.2">
      <c r="A7" s="21"/>
      <c r="B7" s="15"/>
      <c r="C7" s="15"/>
      <c r="D7" s="15"/>
      <c r="E7" s="15"/>
      <c r="F7" s="15"/>
    </row>
    <row r="8" spans="1:6" ht="14.25" customHeight="1" x14ac:dyDescent="0.2">
      <c r="A8" s="21" t="s">
        <v>48</v>
      </c>
      <c r="B8" s="20" t="s">
        <v>40</v>
      </c>
      <c r="C8" s="16" t="s">
        <v>0</v>
      </c>
      <c r="D8" s="16" t="s">
        <v>0</v>
      </c>
      <c r="E8" s="16" t="s">
        <v>87</v>
      </c>
      <c r="F8" s="15"/>
    </row>
    <row r="9" spans="1:6" x14ac:dyDescent="0.2">
      <c r="A9" s="21"/>
      <c r="B9" s="20" t="s">
        <v>41</v>
      </c>
      <c r="C9" s="16" t="s">
        <v>195</v>
      </c>
      <c r="D9" s="16" t="s">
        <v>198</v>
      </c>
      <c r="E9" s="16" t="s">
        <v>201</v>
      </c>
      <c r="F9" s="15"/>
    </row>
    <row r="10" spans="1:6" x14ac:dyDescent="0.2">
      <c r="A10" s="21"/>
      <c r="B10" s="20" t="s">
        <v>42</v>
      </c>
      <c r="C10" s="16" t="s">
        <v>197</v>
      </c>
      <c r="D10" s="16" t="s">
        <v>199</v>
      </c>
      <c r="E10" s="16" t="s">
        <v>202</v>
      </c>
      <c r="F10" s="15"/>
    </row>
    <row r="11" spans="1:6" x14ac:dyDescent="0.2">
      <c r="A11" s="21"/>
      <c r="B11" s="20" t="s">
        <v>134</v>
      </c>
      <c r="C11" s="16" t="s">
        <v>196</v>
      </c>
      <c r="D11" s="16" t="s">
        <v>200</v>
      </c>
      <c r="E11" s="16" t="s">
        <v>203</v>
      </c>
      <c r="F11" s="15"/>
    </row>
    <row r="12" spans="1:6" x14ac:dyDescent="0.2">
      <c r="A12" s="21"/>
      <c r="B12" s="20" t="s">
        <v>151</v>
      </c>
      <c r="C12" s="16"/>
      <c r="D12" s="16"/>
      <c r="E12" s="16"/>
      <c r="F12" s="15"/>
    </row>
    <row r="13" spans="1:6" x14ac:dyDescent="0.2">
      <c r="A13" s="21"/>
      <c r="B13" s="20" t="s">
        <v>152</v>
      </c>
      <c r="C13" s="16"/>
      <c r="D13" s="16"/>
      <c r="E13" s="16"/>
      <c r="F13" s="15"/>
    </row>
    <row r="14" spans="1:6" x14ac:dyDescent="0.2">
      <c r="A14" s="21"/>
      <c r="B14" s="20" t="s">
        <v>153</v>
      </c>
      <c r="C14" s="16"/>
      <c r="D14" s="16"/>
      <c r="E14" s="16"/>
      <c r="F14" s="15"/>
    </row>
    <row r="15" spans="1:6" x14ac:dyDescent="0.2">
      <c r="A15" s="21"/>
      <c r="B15" s="20" t="s">
        <v>154</v>
      </c>
      <c r="C15" s="16"/>
      <c r="D15" s="16"/>
      <c r="E15" s="16"/>
      <c r="F15" s="15"/>
    </row>
    <row r="16" spans="1:6" x14ac:dyDescent="0.2">
      <c r="A16" s="21"/>
      <c r="B16" s="21"/>
      <c r="C16" s="21"/>
      <c r="D16" s="21"/>
      <c r="E16" s="21"/>
      <c r="F16" s="21"/>
    </row>
    <row r="17" spans="1:6" x14ac:dyDescent="0.2">
      <c r="A17" s="21"/>
      <c r="B17" s="20" t="s">
        <v>59</v>
      </c>
      <c r="C17" s="16" t="s">
        <v>1</v>
      </c>
      <c r="D17" s="16" t="s">
        <v>132</v>
      </c>
      <c r="E17" s="16" t="s">
        <v>88</v>
      </c>
      <c r="F17" s="15"/>
    </row>
    <row r="18" spans="1:6" ht="25.5" x14ac:dyDescent="0.2">
      <c r="A18" s="21"/>
      <c r="B18" s="20" t="s">
        <v>60</v>
      </c>
      <c r="C18" s="16" t="s">
        <v>158</v>
      </c>
      <c r="D18" s="16" t="s">
        <v>159</v>
      </c>
      <c r="E18" s="16" t="s">
        <v>160</v>
      </c>
      <c r="F18" s="15"/>
    </row>
    <row r="19" spans="1:6" x14ac:dyDescent="0.2">
      <c r="A19" s="21"/>
      <c r="B19" s="15"/>
      <c r="C19" s="15"/>
      <c r="D19" s="15"/>
      <c r="E19" s="15"/>
      <c r="F19" s="15"/>
    </row>
    <row r="20" spans="1:6" x14ac:dyDescent="0.2">
      <c r="A20" s="21" t="s">
        <v>49</v>
      </c>
      <c r="B20" s="20" t="s">
        <v>52</v>
      </c>
      <c r="C20" s="16" t="s">
        <v>0</v>
      </c>
      <c r="D20" s="16" t="s">
        <v>0</v>
      </c>
      <c r="E20" s="16" t="s">
        <v>87</v>
      </c>
      <c r="F20" s="15"/>
    </row>
    <row r="21" spans="1:6" x14ac:dyDescent="0.2">
      <c r="A21" s="15"/>
      <c r="B21" s="20" t="s">
        <v>53</v>
      </c>
      <c r="C21" s="16" t="s">
        <v>6</v>
      </c>
      <c r="D21" s="16" t="s">
        <v>112</v>
      </c>
      <c r="E21" s="16" t="s">
        <v>89</v>
      </c>
      <c r="F21" s="15"/>
    </row>
    <row r="22" spans="1:6" x14ac:dyDescent="0.2">
      <c r="A22" s="15"/>
      <c r="B22" s="20" t="s">
        <v>54</v>
      </c>
      <c r="C22" s="16" t="s">
        <v>9</v>
      </c>
      <c r="D22" s="24" t="s">
        <v>113</v>
      </c>
      <c r="E22" s="16" t="s">
        <v>90</v>
      </c>
      <c r="F22" s="15"/>
    </row>
    <row r="23" spans="1:6" x14ac:dyDescent="0.2">
      <c r="A23" s="15"/>
      <c r="B23" s="20" t="s">
        <v>55</v>
      </c>
      <c r="C23" s="16" t="s">
        <v>135</v>
      </c>
      <c r="D23" s="16" t="s">
        <v>136</v>
      </c>
      <c r="E23" s="16" t="s">
        <v>137</v>
      </c>
      <c r="F23" s="15"/>
    </row>
    <row r="24" spans="1:6" x14ac:dyDescent="0.2">
      <c r="A24" s="15"/>
      <c r="B24" s="20" t="s">
        <v>56</v>
      </c>
      <c r="C24" s="20" t="s">
        <v>161</v>
      </c>
      <c r="D24" s="20" t="s">
        <v>163</v>
      </c>
      <c r="E24" s="20" t="s">
        <v>162</v>
      </c>
      <c r="F24" s="15"/>
    </row>
    <row r="25" spans="1:6" x14ac:dyDescent="0.2">
      <c r="A25" s="15"/>
      <c r="B25" s="20" t="s">
        <v>57</v>
      </c>
      <c r="C25" s="16" t="s">
        <v>10</v>
      </c>
      <c r="D25" s="16" t="s">
        <v>114</v>
      </c>
      <c r="E25" s="16" t="s">
        <v>138</v>
      </c>
      <c r="F25" s="15"/>
    </row>
    <row r="26" spans="1:6" x14ac:dyDescent="0.2">
      <c r="A26" s="15"/>
      <c r="B26" s="20" t="s">
        <v>58</v>
      </c>
      <c r="C26" s="16" t="s">
        <v>14</v>
      </c>
      <c r="D26" s="16" t="s">
        <v>115</v>
      </c>
      <c r="E26" s="16" t="s">
        <v>139</v>
      </c>
      <c r="F26" s="15"/>
    </row>
    <row r="27" spans="1:6" x14ac:dyDescent="0.2">
      <c r="A27" s="15"/>
      <c r="B27" s="20" t="s">
        <v>72</v>
      </c>
      <c r="C27" s="16" t="s">
        <v>26</v>
      </c>
      <c r="D27" s="16" t="s">
        <v>116</v>
      </c>
      <c r="E27" s="16" t="s">
        <v>140</v>
      </c>
      <c r="F27" s="15"/>
    </row>
    <row r="28" spans="1:6" x14ac:dyDescent="0.2">
      <c r="A28" s="15"/>
      <c r="B28" s="15"/>
      <c r="C28" s="15"/>
      <c r="D28" s="15"/>
      <c r="E28" s="15"/>
      <c r="F28" s="15"/>
    </row>
    <row r="29" spans="1:6" x14ac:dyDescent="0.2">
      <c r="A29" s="15"/>
      <c r="B29" s="20" t="s">
        <v>61</v>
      </c>
      <c r="C29" s="16" t="s">
        <v>7</v>
      </c>
      <c r="D29" s="16" t="s">
        <v>110</v>
      </c>
      <c r="E29" s="16" t="s">
        <v>91</v>
      </c>
      <c r="F29" s="15"/>
    </row>
    <row r="30" spans="1:6" x14ac:dyDescent="0.2">
      <c r="A30" s="15"/>
      <c r="B30" s="20" t="s">
        <v>62</v>
      </c>
      <c r="C30" s="16" t="s">
        <v>8</v>
      </c>
      <c r="D30" s="16" t="s">
        <v>111</v>
      </c>
      <c r="E30" s="16" t="s">
        <v>92</v>
      </c>
      <c r="F30" s="15"/>
    </row>
    <row r="31" spans="1:6" x14ac:dyDescent="0.2">
      <c r="A31" s="15"/>
      <c r="B31" s="20" t="s">
        <v>63</v>
      </c>
      <c r="C31" s="16" t="s">
        <v>141</v>
      </c>
      <c r="D31" s="16" t="s">
        <v>141</v>
      </c>
      <c r="E31" s="16" t="s">
        <v>141</v>
      </c>
      <c r="F31" s="15"/>
    </row>
    <row r="32" spans="1:6" x14ac:dyDescent="0.2">
      <c r="A32" s="15"/>
      <c r="B32" s="20" t="s">
        <v>64</v>
      </c>
      <c r="C32" s="16" t="s">
        <v>165</v>
      </c>
      <c r="D32" s="16" t="s">
        <v>165</v>
      </c>
      <c r="E32" s="16" t="s">
        <v>165</v>
      </c>
      <c r="F32" s="15"/>
    </row>
    <row r="33" spans="1:6" x14ac:dyDescent="0.2">
      <c r="A33" s="15"/>
      <c r="B33" s="20" t="s">
        <v>73</v>
      </c>
      <c r="C33" s="16" t="s">
        <v>164</v>
      </c>
      <c r="D33" s="16" t="s">
        <v>164</v>
      </c>
      <c r="E33" s="16" t="s">
        <v>164</v>
      </c>
      <c r="F33" s="15"/>
    </row>
    <row r="34" spans="1:6" x14ac:dyDescent="0.2">
      <c r="A34" s="15"/>
      <c r="B34" s="20" t="s">
        <v>74</v>
      </c>
      <c r="C34" s="16" t="s">
        <v>142</v>
      </c>
      <c r="D34" s="16" t="s">
        <v>143</v>
      </c>
      <c r="E34" s="16" t="s">
        <v>144</v>
      </c>
      <c r="F34" s="15"/>
    </row>
    <row r="35" spans="1:6" x14ac:dyDescent="0.2">
      <c r="A35" s="15"/>
      <c r="B35" s="20" t="s">
        <v>65</v>
      </c>
      <c r="C35" s="16" t="s">
        <v>147</v>
      </c>
      <c r="D35" s="16" t="s">
        <v>146</v>
      </c>
      <c r="E35" s="16" t="s">
        <v>145</v>
      </c>
      <c r="F35" s="15"/>
    </row>
    <row r="36" spans="1:6" x14ac:dyDescent="0.2">
      <c r="A36" s="15"/>
      <c r="B36" s="20" t="s">
        <v>66</v>
      </c>
      <c r="C36" s="16" t="s">
        <v>168</v>
      </c>
      <c r="D36" s="16" t="s">
        <v>173</v>
      </c>
      <c r="E36" s="16" t="s">
        <v>177</v>
      </c>
      <c r="F36" s="15"/>
    </row>
    <row r="37" spans="1:6" x14ac:dyDescent="0.2">
      <c r="A37" s="15"/>
      <c r="B37" s="20" t="s">
        <v>166</v>
      </c>
      <c r="C37" s="16" t="s">
        <v>169</v>
      </c>
      <c r="D37" s="16" t="s">
        <v>174</v>
      </c>
      <c r="E37" s="16" t="s">
        <v>178</v>
      </c>
      <c r="F37" s="15"/>
    </row>
    <row r="38" spans="1:6" x14ac:dyDescent="0.2">
      <c r="A38" s="15"/>
      <c r="B38" s="20" t="s">
        <v>167</v>
      </c>
      <c r="C38" s="16" t="s">
        <v>170</v>
      </c>
      <c r="D38" s="16" t="s">
        <v>175</v>
      </c>
      <c r="E38" s="16" t="s">
        <v>179</v>
      </c>
      <c r="F38" s="15"/>
    </row>
    <row r="39" spans="1:6" x14ac:dyDescent="0.2">
      <c r="A39" s="15"/>
      <c r="B39" s="20" t="s">
        <v>172</v>
      </c>
      <c r="C39" s="16" t="s">
        <v>171</v>
      </c>
      <c r="D39" s="16" t="s">
        <v>176</v>
      </c>
      <c r="E39" s="16" t="s">
        <v>180</v>
      </c>
      <c r="F39" s="15"/>
    </row>
    <row r="40" spans="1:6" x14ac:dyDescent="0.2">
      <c r="A40" s="15"/>
      <c r="B40" s="20" t="s">
        <v>67</v>
      </c>
      <c r="C40" s="16" t="s">
        <v>187</v>
      </c>
      <c r="D40" s="16" t="s">
        <v>213</v>
      </c>
      <c r="E40" s="16" t="s">
        <v>218</v>
      </c>
      <c r="F40" s="15"/>
    </row>
    <row r="41" spans="1:6" x14ac:dyDescent="0.2">
      <c r="A41" s="15"/>
      <c r="B41" s="20" t="s">
        <v>68</v>
      </c>
      <c r="C41" s="16" t="s">
        <v>188</v>
      </c>
      <c r="D41" s="16" t="s">
        <v>214</v>
      </c>
      <c r="E41" s="16" t="s">
        <v>219</v>
      </c>
      <c r="F41" s="15"/>
    </row>
    <row r="42" spans="1:6" x14ac:dyDescent="0.2">
      <c r="A42" s="15"/>
      <c r="B42" s="20" t="s">
        <v>148</v>
      </c>
      <c r="C42" s="16" t="s">
        <v>189</v>
      </c>
      <c r="D42" s="16" t="s">
        <v>215</v>
      </c>
      <c r="E42" s="16" t="s">
        <v>220</v>
      </c>
      <c r="F42" s="15"/>
    </row>
    <row r="43" spans="1:6" ht="25.5" x14ac:dyDescent="0.2">
      <c r="A43" s="15"/>
      <c r="B43" s="20" t="s">
        <v>185</v>
      </c>
      <c r="C43" s="16" t="s">
        <v>190</v>
      </c>
      <c r="D43" s="16" t="s">
        <v>216</v>
      </c>
      <c r="E43" s="16" t="s">
        <v>221</v>
      </c>
      <c r="F43" s="15"/>
    </row>
    <row r="44" spans="1:6" x14ac:dyDescent="0.2">
      <c r="A44" s="15"/>
      <c r="B44" s="20" t="s">
        <v>186</v>
      </c>
      <c r="C44" s="16" t="s">
        <v>191</v>
      </c>
      <c r="D44" s="16" t="s">
        <v>217</v>
      </c>
      <c r="E44" s="16" t="s">
        <v>222</v>
      </c>
      <c r="F44" s="15"/>
    </row>
    <row r="45" spans="1:6" x14ac:dyDescent="0.2">
      <c r="A45" s="15"/>
      <c r="B45" s="20" t="s">
        <v>184</v>
      </c>
      <c r="C45" s="16" t="s">
        <v>11</v>
      </c>
      <c r="D45" s="16" t="s">
        <v>131</v>
      </c>
      <c r="E45" s="16" t="s">
        <v>93</v>
      </c>
      <c r="F45" s="15"/>
    </row>
    <row r="46" spans="1:6" x14ac:dyDescent="0.2">
      <c r="A46" s="15"/>
      <c r="B46" s="20" t="s">
        <v>183</v>
      </c>
      <c r="C46" s="16" t="s">
        <v>12</v>
      </c>
      <c r="D46" s="16" t="s">
        <v>130</v>
      </c>
      <c r="E46" s="16" t="s">
        <v>94</v>
      </c>
      <c r="F46" s="15"/>
    </row>
    <row r="47" spans="1:6" x14ac:dyDescent="0.2">
      <c r="A47" s="15"/>
      <c r="B47" s="20" t="s">
        <v>182</v>
      </c>
      <c r="C47" s="16" t="s">
        <v>13</v>
      </c>
      <c r="D47" s="16" t="s">
        <v>130</v>
      </c>
      <c r="E47" s="16" t="s">
        <v>95</v>
      </c>
      <c r="F47" s="15"/>
    </row>
    <row r="48" spans="1:6" x14ac:dyDescent="0.2">
      <c r="A48" s="15"/>
      <c r="B48" s="20" t="s">
        <v>69</v>
      </c>
      <c r="C48" s="16" t="s">
        <v>15</v>
      </c>
      <c r="D48" s="16" t="s">
        <v>129</v>
      </c>
      <c r="E48" s="16" t="s">
        <v>96</v>
      </c>
      <c r="F48" s="15"/>
    </row>
    <row r="49" spans="1:6" x14ac:dyDescent="0.2">
      <c r="A49" s="15"/>
      <c r="B49" s="20" t="s">
        <v>70</v>
      </c>
      <c r="C49" s="16" t="s">
        <v>16</v>
      </c>
      <c r="D49" s="16" t="s">
        <v>117</v>
      </c>
      <c r="E49" s="16" t="s">
        <v>97</v>
      </c>
      <c r="F49" s="15"/>
    </row>
    <row r="50" spans="1:6" x14ac:dyDescent="0.2">
      <c r="A50" s="15"/>
      <c r="B50" s="20" t="s">
        <v>71</v>
      </c>
      <c r="C50" s="16" t="s">
        <v>17</v>
      </c>
      <c r="D50" s="16" t="s">
        <v>118</v>
      </c>
      <c r="E50" s="16" t="s">
        <v>98</v>
      </c>
      <c r="F50" s="15"/>
    </row>
    <row r="51" spans="1:6" x14ac:dyDescent="0.2">
      <c r="A51" s="15"/>
      <c r="B51" s="20" t="s">
        <v>75</v>
      </c>
      <c r="C51" s="16" t="s">
        <v>18</v>
      </c>
      <c r="D51" s="16" t="s">
        <v>119</v>
      </c>
      <c r="E51" s="16" t="s">
        <v>99</v>
      </c>
      <c r="F51" s="15"/>
    </row>
    <row r="52" spans="1:6" x14ac:dyDescent="0.2">
      <c r="A52" s="15"/>
      <c r="B52" s="20" t="s">
        <v>76</v>
      </c>
      <c r="C52" s="16" t="s">
        <v>19</v>
      </c>
      <c r="D52" s="16" t="s">
        <v>120</v>
      </c>
      <c r="E52" s="16" t="s">
        <v>100</v>
      </c>
      <c r="F52" s="15"/>
    </row>
    <row r="53" spans="1:6" x14ac:dyDescent="0.2">
      <c r="A53" s="15"/>
      <c r="B53" s="20" t="s">
        <v>77</v>
      </c>
      <c r="C53" s="16" t="s">
        <v>20</v>
      </c>
      <c r="D53" s="16" t="s">
        <v>121</v>
      </c>
      <c r="E53" s="16" t="s">
        <v>101</v>
      </c>
      <c r="F53" s="15"/>
    </row>
    <row r="54" spans="1:6" x14ac:dyDescent="0.2">
      <c r="A54" s="15"/>
      <c r="B54" s="20" t="s">
        <v>78</v>
      </c>
      <c r="C54" s="16" t="s">
        <v>21</v>
      </c>
      <c r="D54" s="16" t="s">
        <v>122</v>
      </c>
      <c r="E54" s="16" t="s">
        <v>102</v>
      </c>
      <c r="F54" s="15"/>
    </row>
    <row r="55" spans="1:6" x14ac:dyDescent="0.2">
      <c r="A55" s="15"/>
      <c r="B55" s="20" t="s">
        <v>79</v>
      </c>
      <c r="C55" s="16" t="s">
        <v>22</v>
      </c>
      <c r="D55" s="16" t="s">
        <v>123</v>
      </c>
      <c r="E55" s="16" t="s">
        <v>103</v>
      </c>
      <c r="F55" s="15"/>
    </row>
    <row r="56" spans="1:6" ht="25.5" x14ac:dyDescent="0.2">
      <c r="A56" s="15"/>
      <c r="B56" s="20" t="s">
        <v>80</v>
      </c>
      <c r="C56" s="16" t="s">
        <v>23</v>
      </c>
      <c r="D56" s="16" t="s">
        <v>124</v>
      </c>
      <c r="E56" s="16" t="s">
        <v>104</v>
      </c>
      <c r="F56" s="15"/>
    </row>
    <row r="57" spans="1:6" ht="38.25" x14ac:dyDescent="0.2">
      <c r="A57" s="15"/>
      <c r="B57" s="20" t="s">
        <v>81</v>
      </c>
      <c r="C57" s="16" t="s">
        <v>24</v>
      </c>
      <c r="D57" s="16" t="s">
        <v>125</v>
      </c>
      <c r="E57" s="16" t="s">
        <v>105</v>
      </c>
      <c r="F57" s="15"/>
    </row>
    <row r="58" spans="1:6" ht="25.5" x14ac:dyDescent="0.2">
      <c r="A58" s="15"/>
      <c r="B58" s="20" t="s">
        <v>82</v>
      </c>
      <c r="C58" s="16" t="s">
        <v>25</v>
      </c>
      <c r="D58" s="16" t="s">
        <v>126</v>
      </c>
      <c r="E58" s="16" t="s">
        <v>106</v>
      </c>
      <c r="F58" s="15"/>
    </row>
    <row r="59" spans="1:6" x14ac:dyDescent="0.2">
      <c r="A59" s="15"/>
      <c r="B59" s="20" t="s">
        <v>83</v>
      </c>
      <c r="C59" s="16" t="s">
        <v>149</v>
      </c>
      <c r="D59" s="16" t="s">
        <v>150</v>
      </c>
      <c r="E59" s="16" t="s">
        <v>107</v>
      </c>
      <c r="F59" s="15"/>
    </row>
    <row r="60" spans="1:6" x14ac:dyDescent="0.2">
      <c r="A60" s="15"/>
      <c r="B60" s="20" t="s">
        <v>84</v>
      </c>
      <c r="C60" s="16" t="s">
        <v>27</v>
      </c>
      <c r="D60" s="16" t="s">
        <v>127</v>
      </c>
      <c r="E60" s="16" t="s">
        <v>108</v>
      </c>
      <c r="F60" s="15"/>
    </row>
    <row r="61" spans="1:6" x14ac:dyDescent="0.2">
      <c r="A61" s="15"/>
      <c r="B61" s="20" t="s">
        <v>85</v>
      </c>
      <c r="C61" s="16" t="s">
        <v>28</v>
      </c>
      <c r="D61" s="16" t="s">
        <v>128</v>
      </c>
      <c r="E61" s="16" t="s">
        <v>109</v>
      </c>
      <c r="F61" s="15"/>
    </row>
    <row r="62" spans="1:6" x14ac:dyDescent="0.2">
      <c r="A62" s="15"/>
      <c r="B62" s="15"/>
      <c r="C62" s="15"/>
      <c r="D62" s="15"/>
      <c r="E62" s="15"/>
      <c r="F62" s="15"/>
    </row>
    <row r="63" spans="1:6" x14ac:dyDescent="0.2">
      <c r="A63" s="15" t="s">
        <v>49</v>
      </c>
      <c r="B63" s="23" t="s">
        <v>86</v>
      </c>
      <c r="C63" s="19" t="s">
        <v>224</v>
      </c>
      <c r="D63" s="19" t="s">
        <v>225</v>
      </c>
      <c r="E63" s="19" t="s">
        <v>226</v>
      </c>
      <c r="F63" s="15"/>
    </row>
    <row r="64" spans="1:6" x14ac:dyDescent="0.2">
      <c r="A64" s="15"/>
      <c r="B64" s="15"/>
      <c r="C64" s="15"/>
      <c r="D64" s="15"/>
      <c r="E64" s="15"/>
      <c r="F64" s="15"/>
    </row>
    <row r="65" spans="1:6" x14ac:dyDescent="0.2">
      <c r="A65" s="15"/>
      <c r="B65" s="15"/>
      <c r="C65" s="15"/>
      <c r="D65" s="15"/>
      <c r="E65" s="15"/>
      <c r="F65" s="15"/>
    </row>
    <row r="66" spans="1:6" ht="38.25" x14ac:dyDescent="0.2">
      <c r="A66" s="21"/>
      <c r="B66" s="20" t="s">
        <v>43</v>
      </c>
      <c r="C66" s="40" t="s">
        <v>2</v>
      </c>
      <c r="D66" s="20" t="s">
        <v>208</v>
      </c>
      <c r="E66" s="20" t="s">
        <v>204</v>
      </c>
      <c r="F66" s="15"/>
    </row>
    <row r="67" spans="1:6" x14ac:dyDescent="0.2">
      <c r="A67" s="15"/>
      <c r="B67" s="20" t="s">
        <v>44</v>
      </c>
      <c r="C67" s="40" t="s">
        <v>3</v>
      </c>
      <c r="D67" s="13" t="s">
        <v>209</v>
      </c>
      <c r="E67" s="13" t="s">
        <v>205</v>
      </c>
      <c r="F67" s="15"/>
    </row>
    <row r="68" spans="1:6" x14ac:dyDescent="0.2">
      <c r="A68" s="15"/>
      <c r="B68" s="20" t="s">
        <v>45</v>
      </c>
      <c r="C68" s="40" t="s">
        <v>4</v>
      </c>
      <c r="D68" s="13" t="s">
        <v>210</v>
      </c>
      <c r="E68" s="13" t="s">
        <v>206</v>
      </c>
      <c r="F68" s="15"/>
    </row>
    <row r="69" spans="1:6" x14ac:dyDescent="0.2">
      <c r="A69" s="15"/>
      <c r="B69" s="20" t="s">
        <v>46</v>
      </c>
      <c r="C69" s="40" t="s">
        <v>5</v>
      </c>
      <c r="D69" s="13" t="s">
        <v>211</v>
      </c>
      <c r="E69" s="13" t="s">
        <v>207</v>
      </c>
      <c r="F69" s="15"/>
    </row>
    <row r="70" spans="1:6" x14ac:dyDescent="0.2">
      <c r="A70" s="15"/>
      <c r="B70" s="20" t="s">
        <v>181</v>
      </c>
      <c r="C70" s="36"/>
      <c r="D70" s="13"/>
      <c r="E70" s="13"/>
      <c r="F70" s="15"/>
    </row>
    <row r="71" spans="1:6" x14ac:dyDescent="0.2">
      <c r="A71" s="15"/>
      <c r="B71" s="15"/>
      <c r="C71" s="15"/>
      <c r="D71" s="15"/>
      <c r="E71" s="15"/>
      <c r="F71" s="15"/>
    </row>
    <row r="72" spans="1:6" x14ac:dyDescent="0.2">
      <c r="A72" s="15" t="s">
        <v>48</v>
      </c>
      <c r="B72" s="20" t="s">
        <v>47</v>
      </c>
      <c r="C72" s="16" t="s">
        <v>29</v>
      </c>
      <c r="D72" s="16" t="s">
        <v>133</v>
      </c>
      <c r="E72" s="16" t="s">
        <v>212</v>
      </c>
      <c r="F72" s="15"/>
    </row>
    <row r="73" spans="1:6" x14ac:dyDescent="0.2">
      <c r="A73" s="15"/>
      <c r="B73" s="15"/>
      <c r="C73" s="15"/>
      <c r="D73" s="15"/>
      <c r="E73" s="15"/>
      <c r="F73" s="1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1023</Benutzerdefinierte_x0020_ID>
    <Titel_RM xmlns="9d1f6504-c754-4527-a358-047ce8521f96">Enquista da structura da la populaziun – dumber da las linguas principalas, 2023</Titel_RM>
    <Titel_DE xmlns="9d1f6504-c754-4527-a358-047ce8521f96">Strukturerhebung Bevölkerung - Anzahl Hauptsprachen, 2023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numero di lingue principali, 2023</Titel_IT>
  </documentManagement>
</p:properties>
</file>

<file path=customXml/itemProps1.xml><?xml version="1.0" encoding="utf-8"?>
<ds:datastoreItem xmlns:ds="http://schemas.openxmlformats.org/officeDocument/2006/customXml" ds:itemID="{72564D69-6244-4BE4-BDCA-286D7F3EBABF}"/>
</file>

<file path=customXml/itemProps2.xml><?xml version="1.0" encoding="utf-8"?>
<ds:datastoreItem xmlns:ds="http://schemas.openxmlformats.org/officeDocument/2006/customXml" ds:itemID="{C978A47B-8D2F-4D93-8F32-0F0B6D084018}"/>
</file>

<file path=customXml/itemProps3.xml><?xml version="1.0" encoding="utf-8"?>
<ds:datastoreItem xmlns:ds="http://schemas.openxmlformats.org/officeDocument/2006/customXml" ds:itemID="{893548EC-AD03-497D-A4B5-6C262476DC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Graubünden</vt:lpstr>
      <vt:lpstr>Uebersetzungen</vt:lpstr>
      <vt:lpstr>Graubünden!Druckbereich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nach Anzahl Hauptsprache</dc:title>
  <dc:creator>Luzius.Stricker@awt.gr.ch</dc:creator>
  <cp:lastModifiedBy>Monstein Urs</cp:lastModifiedBy>
  <cp:lastPrinted>2018-12-06T18:35:59Z</cp:lastPrinted>
  <dcterms:created xsi:type="dcterms:W3CDTF">2012-06-17T15:40:31Z</dcterms:created>
  <dcterms:modified xsi:type="dcterms:W3CDTF">2025-02-17T09:55:44Z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